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harts/chart1.xml" ContentType="application/vnd.openxmlformats-officedocument.drawingml.chart+xml"/>
  <Override PartName="/xl/charts/chart2.xml" ContentType="application/vnd.openxmlformats-officedocument.drawingml.chart+xml"/>
  <Override PartName="/xl/drawings/drawing3.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drawings/drawing4.xml" ContentType="application/vnd.openxmlformats-officedocument.drawing+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drawings/drawing5.xml" ContentType="application/vnd.openxmlformats-officedocument.drawingml.chartshapes+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charts/chart26.xml" ContentType="application/vnd.openxmlformats-officedocument.drawingml.chart+xml"/>
  <Override PartName="/xl/drawings/drawing6.xml" ContentType="application/vnd.openxmlformats-officedocument.drawing+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harts/chart27.xml" ContentType="application/vnd.openxmlformats-officedocument.drawingml.chart+xml"/>
  <Override PartName="/xl/charts/chart28.xml" ContentType="application/vnd.openxmlformats-officedocument.drawingml.chart+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drawings/drawing7.xml" ContentType="application/vnd.openxmlformats-officedocument.drawingml.chartshapes+xml"/>
  <Override PartName="/xl/charts/chart32.xml" ContentType="application/vnd.openxmlformats-officedocument.drawingml.chart+xml"/>
  <Override PartName="/xl/charts/chart3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480" yWindow="1875" windowWidth="15600" windowHeight="10335" tabRatio="876" firstSheet="7" activeTab="7"/>
  </bookViews>
  <sheets>
    <sheet name="Populations" sheetId="15" state="veryHidden" r:id="rId1"/>
    <sheet name="Summary Data" sheetId="21" state="veryHidden" r:id="rId2"/>
    <sheet name="Home Care data" sheetId="20" state="veryHidden" r:id="rId3"/>
    <sheet name="Community Alarm data" sheetId="16" state="veryHidden" r:id="rId4"/>
    <sheet name="Direct Payments data" sheetId="19" state="veryHidden" r:id="rId5"/>
    <sheet name="Housing Support data" sheetId="31" state="veryHidden" r:id="rId6"/>
    <sheet name="Meals data" sheetId="17" state="veryHidden" r:id="rId7"/>
    <sheet name="Contents" sheetId="26" r:id="rId8"/>
    <sheet name="Background" sheetId="25" r:id="rId9"/>
    <sheet name="1. Key Points" sheetId="22" r:id="rId10"/>
    <sheet name="2. Summary" sheetId="7" r:id="rId11"/>
    <sheet name="3. Older People (65+)" sheetId="6" r:id="rId12"/>
    <sheet name="4. Adults (18-64)" sheetId="24" r:id="rId13"/>
    <sheet name="Annex 1" sheetId="27" r:id="rId14"/>
    <sheet name="Annex 2" sheetId="28" r:id="rId15"/>
    <sheet name="Annex 3" sheetId="29" r:id="rId16"/>
    <sheet name="Annex 4" sheetId="30" r:id="rId17"/>
  </sheets>
  <calcPr calcId="144525"/>
</workbook>
</file>

<file path=xl/calcChain.xml><?xml version="1.0" encoding="utf-8"?>
<calcChain xmlns="http://schemas.openxmlformats.org/spreadsheetml/2006/main">
  <c r="G124" i="7" l="1"/>
  <c r="D124" i="7"/>
  <c r="O131" i="7" l="1"/>
  <c r="O132" i="7"/>
  <c r="O130" i="7"/>
  <c r="O129" i="7"/>
  <c r="O126" i="7"/>
  <c r="Z278" i="20"/>
  <c r="N278" i="20"/>
  <c r="C42" i="26" l="1"/>
  <c r="C41" i="26"/>
  <c r="C34" i="26"/>
  <c r="C33" i="26"/>
  <c r="C32" i="26"/>
  <c r="C31" i="26"/>
  <c r="C30" i="26"/>
  <c r="C29" i="26"/>
  <c r="C28" i="26"/>
  <c r="C27" i="26"/>
  <c r="C26" i="26"/>
  <c r="C25" i="26"/>
  <c r="C24" i="26"/>
  <c r="C23" i="26"/>
  <c r="C22" i="26"/>
  <c r="C21" i="26"/>
  <c r="L400" i="7" l="1"/>
  <c r="M400" i="7"/>
  <c r="L401" i="7"/>
  <c r="M401" i="7"/>
  <c r="L402" i="7"/>
  <c r="M402" i="7"/>
  <c r="L403" i="7"/>
  <c r="M403" i="7"/>
  <c r="L404" i="7"/>
  <c r="M404" i="7"/>
  <c r="N404" i="7" s="1"/>
  <c r="L405" i="7"/>
  <c r="M405" i="7"/>
  <c r="L406" i="7"/>
  <c r="M406" i="7"/>
  <c r="L407" i="7"/>
  <c r="M407" i="7"/>
  <c r="L408" i="7"/>
  <c r="M408" i="7"/>
  <c r="L409" i="7"/>
  <c r="M409" i="7"/>
  <c r="M410" i="7"/>
  <c r="N410" i="7" s="1"/>
  <c r="L411" i="7"/>
  <c r="M411" i="7"/>
  <c r="L412" i="7"/>
  <c r="M412" i="7"/>
  <c r="N412" i="7" s="1"/>
  <c r="L413" i="7"/>
  <c r="M413" i="7"/>
  <c r="L414" i="7"/>
  <c r="M414" i="7"/>
  <c r="L415" i="7"/>
  <c r="M415" i="7"/>
  <c r="L416" i="7"/>
  <c r="M416" i="7"/>
  <c r="L417" i="7"/>
  <c r="M417" i="7"/>
  <c r="L418" i="7"/>
  <c r="M418" i="7"/>
  <c r="L419" i="7"/>
  <c r="M419" i="7"/>
  <c r="L420" i="7"/>
  <c r="M420" i="7"/>
  <c r="L421" i="7"/>
  <c r="M421" i="7"/>
  <c r="L422" i="7"/>
  <c r="M422" i="7"/>
  <c r="L423" i="7"/>
  <c r="M423" i="7"/>
  <c r="L424" i="7"/>
  <c r="M424" i="7"/>
  <c r="L425" i="7"/>
  <c r="M425" i="7"/>
  <c r="L426" i="7"/>
  <c r="M426" i="7"/>
  <c r="L427" i="7"/>
  <c r="M427" i="7"/>
  <c r="L428" i="7"/>
  <c r="M428" i="7"/>
  <c r="L429" i="7"/>
  <c r="M429" i="7"/>
  <c r="L430" i="7"/>
  <c r="M430" i="7"/>
  <c r="L431" i="7"/>
  <c r="M431" i="7"/>
  <c r="M432" i="7"/>
  <c r="N406" i="7"/>
  <c r="N413" i="7"/>
  <c r="L361" i="7"/>
  <c r="M361" i="7"/>
  <c r="L362" i="7"/>
  <c r="M362" i="7"/>
  <c r="L363" i="7"/>
  <c r="M363" i="7"/>
  <c r="L364" i="7"/>
  <c r="M364" i="7"/>
  <c r="L365" i="7"/>
  <c r="M365" i="7"/>
  <c r="L366" i="7"/>
  <c r="M366" i="7"/>
  <c r="L367" i="7"/>
  <c r="M367" i="7"/>
  <c r="L368" i="7"/>
  <c r="M368" i="7"/>
  <c r="L369" i="7"/>
  <c r="M369" i="7"/>
  <c r="L370" i="7"/>
  <c r="M370" i="7"/>
  <c r="L371" i="7"/>
  <c r="M371" i="7"/>
  <c r="L372" i="7"/>
  <c r="M372" i="7"/>
  <c r="L373" i="7"/>
  <c r="M373" i="7"/>
  <c r="L374" i="7"/>
  <c r="M374" i="7"/>
  <c r="L375" i="7"/>
  <c r="M375" i="7"/>
  <c r="L376" i="7"/>
  <c r="M376" i="7"/>
  <c r="L377" i="7"/>
  <c r="M377" i="7"/>
  <c r="L378" i="7"/>
  <c r="M378" i="7"/>
  <c r="L379" i="7"/>
  <c r="M379" i="7"/>
  <c r="L380" i="7"/>
  <c r="M380" i="7"/>
  <c r="L381" i="7"/>
  <c r="M381" i="7"/>
  <c r="L382" i="7"/>
  <c r="M382" i="7"/>
  <c r="L383" i="7"/>
  <c r="M383" i="7"/>
  <c r="L384" i="7"/>
  <c r="M384" i="7"/>
  <c r="L385" i="7"/>
  <c r="M385" i="7"/>
  <c r="L386" i="7"/>
  <c r="M386" i="7"/>
  <c r="L387" i="7"/>
  <c r="M387" i="7"/>
  <c r="L388" i="7"/>
  <c r="M388" i="7"/>
  <c r="L389" i="7"/>
  <c r="M389" i="7"/>
  <c r="L390" i="7"/>
  <c r="M390" i="7"/>
  <c r="L391" i="7"/>
  <c r="M391" i="7"/>
  <c r="L392" i="7"/>
  <c r="M392" i="7"/>
  <c r="M360" i="7"/>
  <c r="L360" i="7"/>
  <c r="K323" i="7"/>
  <c r="L323" i="7"/>
  <c r="K324" i="7"/>
  <c r="L324" i="7"/>
  <c r="K325" i="7"/>
  <c r="L325" i="7"/>
  <c r="K326" i="7"/>
  <c r="L326" i="7"/>
  <c r="K327" i="7"/>
  <c r="L327" i="7"/>
  <c r="K328" i="7"/>
  <c r="L328" i="7"/>
  <c r="K329" i="7"/>
  <c r="L329" i="7"/>
  <c r="K330" i="7"/>
  <c r="L330" i="7"/>
  <c r="K331" i="7"/>
  <c r="L331" i="7"/>
  <c r="K332" i="7"/>
  <c r="L332" i="7"/>
  <c r="K333" i="7"/>
  <c r="L333" i="7"/>
  <c r="K334" i="7"/>
  <c r="L334" i="7"/>
  <c r="K335" i="7"/>
  <c r="L335" i="7"/>
  <c r="K336" i="7"/>
  <c r="L336" i="7"/>
  <c r="K337" i="7"/>
  <c r="L337" i="7"/>
  <c r="K338" i="7"/>
  <c r="L338" i="7"/>
  <c r="K339" i="7"/>
  <c r="L339" i="7"/>
  <c r="K340" i="7"/>
  <c r="L340" i="7"/>
  <c r="K341" i="7"/>
  <c r="L341" i="7"/>
  <c r="K342" i="7"/>
  <c r="L342" i="7"/>
  <c r="K343" i="7"/>
  <c r="L343" i="7"/>
  <c r="K344" i="7"/>
  <c r="L344" i="7"/>
  <c r="K345" i="7"/>
  <c r="L345" i="7"/>
  <c r="K346" i="7"/>
  <c r="L346" i="7"/>
  <c r="K347" i="7"/>
  <c r="L347" i="7"/>
  <c r="K348" i="7"/>
  <c r="L348" i="7"/>
  <c r="K349" i="7"/>
  <c r="L349" i="7"/>
  <c r="K350" i="7"/>
  <c r="L350" i="7"/>
  <c r="K351" i="7"/>
  <c r="L351" i="7"/>
  <c r="K352" i="7"/>
  <c r="L352" i="7"/>
  <c r="K353" i="7"/>
  <c r="L353" i="7"/>
  <c r="K322" i="7"/>
  <c r="L322" i="7"/>
  <c r="N390" i="7" l="1"/>
  <c r="N384" i="7"/>
  <c r="N386" i="7"/>
  <c r="N392" i="7"/>
  <c r="N388" i="7"/>
  <c r="N382" i="7"/>
  <c r="N380" i="7"/>
  <c r="N378" i="7"/>
  <c r="N376" i="7"/>
  <c r="N374" i="7"/>
  <c r="N372" i="7"/>
  <c r="N402" i="7"/>
  <c r="N370" i="7"/>
  <c r="N368" i="7"/>
  <c r="N366" i="7"/>
  <c r="N364" i="7"/>
  <c r="N362" i="7"/>
  <c r="N391" i="7"/>
  <c r="N389" i="7"/>
  <c r="N387" i="7"/>
  <c r="N383" i="7"/>
  <c r="N379" i="7"/>
  <c r="N377" i="7"/>
  <c r="N375" i="7"/>
  <c r="N373" i="7"/>
  <c r="N369" i="7"/>
  <c r="N365" i="7"/>
  <c r="N361" i="7"/>
  <c r="N430" i="7"/>
  <c r="N422" i="7"/>
  <c r="N420" i="7"/>
  <c r="N416" i="7"/>
  <c r="N414" i="7"/>
  <c r="N425" i="7"/>
  <c r="N415" i="7"/>
  <c r="N409" i="7"/>
  <c r="N407" i="7"/>
  <c r="N405" i="7"/>
  <c r="N403" i="7"/>
  <c r="N401" i="7"/>
  <c r="N431" i="7"/>
  <c r="N429" i="7"/>
  <c r="N423" i="7"/>
  <c r="N421" i="7"/>
  <c r="N419" i="7"/>
  <c r="N417" i="7"/>
  <c r="N411" i="7"/>
  <c r="N426" i="7"/>
  <c r="N424" i="7"/>
  <c r="N418" i="7"/>
  <c r="N408" i="7"/>
  <c r="N428" i="7"/>
  <c r="N427" i="7"/>
  <c r="N360" i="7"/>
  <c r="N385" i="7"/>
  <c r="N381" i="7"/>
  <c r="N371" i="7"/>
  <c r="N367" i="7"/>
  <c r="N363" i="7"/>
  <c r="N400" i="7"/>
  <c r="P183" i="7"/>
  <c r="Q183" i="7"/>
  <c r="R183" i="7"/>
  <c r="V183" i="7"/>
  <c r="S183" i="7"/>
  <c r="T183" i="7"/>
  <c r="U183" i="7"/>
  <c r="W183" i="7"/>
  <c r="X183" i="7"/>
  <c r="O183" i="7"/>
  <c r="J371" i="7" l="1"/>
  <c r="J364" i="7"/>
  <c r="J381" i="7"/>
  <c r="J389" i="7"/>
  <c r="J374" i="7"/>
  <c r="J382" i="7"/>
  <c r="J390" i="7"/>
  <c r="J369" i="7"/>
  <c r="J363" i="7"/>
  <c r="J385" i="7"/>
  <c r="J375" i="7"/>
  <c r="J368" i="7"/>
  <c r="J376" i="7"/>
  <c r="J384" i="7"/>
  <c r="J392" i="7"/>
  <c r="J373" i="7"/>
  <c r="J391" i="7"/>
  <c r="J367" i="7"/>
  <c r="J360" i="7"/>
  <c r="J362" i="7"/>
  <c r="J370" i="7"/>
  <c r="J378" i="7"/>
  <c r="J386" i="7"/>
  <c r="J361" i="7"/>
  <c r="J377" i="7"/>
  <c r="J372" i="7"/>
  <c r="J380" i="7"/>
  <c r="J388" i="7"/>
  <c r="J365" i="7"/>
  <c r="J379" i="7"/>
  <c r="J383" i="7"/>
  <c r="J387" i="7"/>
  <c r="J366" i="7"/>
  <c r="G6" i="7"/>
  <c r="D6" i="7"/>
  <c r="K8" i="7" s="1"/>
  <c r="P370" i="7" l="1"/>
  <c r="Q362" i="7"/>
  <c r="Q378" i="7"/>
  <c r="Q391" i="7"/>
  <c r="P362" i="7"/>
  <c r="P377" i="7"/>
  <c r="P369" i="7"/>
  <c r="Q375" i="7"/>
  <c r="Q370" i="7"/>
  <c r="Q360" i="7"/>
  <c r="P378" i="7"/>
  <c r="Q367" i="7"/>
  <c r="P361" i="7"/>
  <c r="P390" i="7"/>
  <c r="Q383" i="7"/>
  <c r="P385" i="7"/>
  <c r="Q386" i="7"/>
  <c r="P386" i="7"/>
  <c r="Q389" i="7"/>
  <c r="Q365" i="7"/>
  <c r="P375" i="7"/>
  <c r="Q392" i="7"/>
  <c r="Q368" i="7"/>
  <c r="P384" i="7"/>
  <c r="Q387" i="7"/>
  <c r="Q371" i="7"/>
  <c r="P389" i="7"/>
  <c r="P373" i="7"/>
  <c r="P365" i="7"/>
  <c r="Q382" i="7"/>
  <c r="Q374" i="7"/>
  <c r="Q366" i="7"/>
  <c r="P382" i="7"/>
  <c r="P374" i="7"/>
  <c r="P366" i="7"/>
  <c r="P360" i="7"/>
  <c r="Q385" i="7"/>
  <c r="Q377" i="7"/>
  <c r="Q369" i="7"/>
  <c r="Q361" i="7"/>
  <c r="P387" i="7"/>
  <c r="P379" i="7"/>
  <c r="P371" i="7"/>
  <c r="P363" i="7"/>
  <c r="Q388" i="7"/>
  <c r="Q380" i="7"/>
  <c r="Q372" i="7"/>
  <c r="Q364" i="7"/>
  <c r="P388" i="7"/>
  <c r="P380" i="7"/>
  <c r="P372" i="7"/>
  <c r="P364" i="7"/>
  <c r="Q373" i="7"/>
  <c r="P383" i="7"/>
  <c r="Q384" i="7"/>
  <c r="P376" i="7"/>
  <c r="Q381" i="7"/>
  <c r="P391" i="7"/>
  <c r="P367" i="7"/>
  <c r="Q376" i="7"/>
  <c r="P392" i="7"/>
  <c r="P368" i="7"/>
  <c r="Q379" i="7"/>
  <c r="Q363" i="7"/>
  <c r="P381" i="7"/>
  <c r="Q390" i="7"/>
  <c r="T9" i="7"/>
  <c r="X9" i="7"/>
  <c r="V8" i="7"/>
  <c r="R8" i="7"/>
  <c r="P9" i="7"/>
  <c r="N8" i="7"/>
  <c r="L9" i="7"/>
  <c r="W9" i="7"/>
  <c r="S9" i="7"/>
  <c r="O9" i="7"/>
  <c r="Y8" i="7"/>
  <c r="U8" i="7"/>
  <c r="Q8" i="7"/>
  <c r="M8" i="7"/>
  <c r="V9" i="7"/>
  <c r="R9" i="7"/>
  <c r="N9" i="7"/>
  <c r="X8" i="7"/>
  <c r="T8" i="7"/>
  <c r="P8" i="7"/>
  <c r="L8" i="7"/>
  <c r="U9" i="7"/>
  <c r="Q9" i="7"/>
  <c r="M9" i="7"/>
  <c r="W8" i="7"/>
  <c r="S8" i="7"/>
  <c r="O8" i="7"/>
  <c r="K9" i="7"/>
  <c r="G293" i="7" l="1"/>
  <c r="D293" i="7"/>
  <c r="C298" i="7" s="1"/>
  <c r="D265" i="7"/>
  <c r="G265" i="7"/>
  <c r="R106" i="6"/>
  <c r="Q106" i="6"/>
  <c r="P106" i="6"/>
  <c r="O106" i="6"/>
  <c r="H106" i="6"/>
  <c r="D106" i="6"/>
  <c r="G177" i="7"/>
  <c r="D177" i="7"/>
  <c r="Z226" i="6"/>
  <c r="AA226" i="6"/>
  <c r="AB226" i="6"/>
  <c r="L37" i="29"/>
  <c r="G28" i="7"/>
  <c r="C6" i="30"/>
  <c r="D6" i="30"/>
  <c r="E6" i="30"/>
  <c r="F6" i="30"/>
  <c r="G6" i="30"/>
  <c r="H6" i="30"/>
  <c r="I6" i="30"/>
  <c r="J6" i="30"/>
  <c r="K6" i="30"/>
  <c r="L6" i="30"/>
  <c r="C7" i="30"/>
  <c r="D7" i="30"/>
  <c r="E7" i="30"/>
  <c r="F7" i="30"/>
  <c r="G7" i="30"/>
  <c r="H7" i="30"/>
  <c r="I7" i="30"/>
  <c r="J7" i="30"/>
  <c r="K7" i="30"/>
  <c r="L7" i="30"/>
  <c r="C8" i="30"/>
  <c r="D8" i="30"/>
  <c r="E8" i="30"/>
  <c r="F8" i="30"/>
  <c r="G8" i="30"/>
  <c r="H8" i="30"/>
  <c r="I8" i="30"/>
  <c r="J8" i="30"/>
  <c r="K8" i="30"/>
  <c r="L8" i="30"/>
  <c r="C9" i="30"/>
  <c r="D9" i="30"/>
  <c r="E9" i="30"/>
  <c r="F9" i="30"/>
  <c r="G9" i="30"/>
  <c r="H9" i="30"/>
  <c r="I9" i="30"/>
  <c r="J9" i="30"/>
  <c r="K9" i="30"/>
  <c r="L9" i="30"/>
  <c r="C10" i="30"/>
  <c r="D10" i="30"/>
  <c r="E10" i="30"/>
  <c r="F10" i="30"/>
  <c r="G10" i="30"/>
  <c r="H10" i="30"/>
  <c r="I10" i="30"/>
  <c r="J10" i="30"/>
  <c r="K10" i="30"/>
  <c r="L10" i="30"/>
  <c r="C11" i="30"/>
  <c r="D11" i="30"/>
  <c r="E11" i="30"/>
  <c r="F11" i="30"/>
  <c r="G11" i="30"/>
  <c r="H11" i="30"/>
  <c r="I11" i="30"/>
  <c r="J11" i="30"/>
  <c r="K11" i="30"/>
  <c r="L11" i="30"/>
  <c r="C12" i="30"/>
  <c r="D12" i="30"/>
  <c r="E12" i="30"/>
  <c r="F12" i="30"/>
  <c r="G12" i="30"/>
  <c r="H12" i="30"/>
  <c r="I12" i="30"/>
  <c r="J12" i="30"/>
  <c r="K12" i="30"/>
  <c r="L12" i="30"/>
  <c r="C13" i="30"/>
  <c r="D13" i="30"/>
  <c r="E13" i="30"/>
  <c r="F13" i="30"/>
  <c r="G13" i="30"/>
  <c r="H13" i="30"/>
  <c r="I13" i="30"/>
  <c r="J13" i="30"/>
  <c r="K13" i="30"/>
  <c r="L13" i="30"/>
  <c r="C14" i="30"/>
  <c r="D14" i="30"/>
  <c r="E14" i="30"/>
  <c r="F14" i="30"/>
  <c r="G14" i="30"/>
  <c r="H14" i="30"/>
  <c r="I14" i="30"/>
  <c r="J14" i="30"/>
  <c r="K14" i="30"/>
  <c r="L14" i="30"/>
  <c r="C15" i="30"/>
  <c r="D15" i="30"/>
  <c r="E15" i="30"/>
  <c r="F15" i="30"/>
  <c r="G15" i="30"/>
  <c r="H15" i="30"/>
  <c r="I15" i="30"/>
  <c r="J15" i="30"/>
  <c r="K15" i="30"/>
  <c r="C16" i="30"/>
  <c r="D16" i="30"/>
  <c r="E16" i="30"/>
  <c r="F16" i="30"/>
  <c r="G16" i="30"/>
  <c r="H16" i="30"/>
  <c r="I16" i="30"/>
  <c r="J16" i="30"/>
  <c r="K16" i="30"/>
  <c r="L16" i="30"/>
  <c r="C17" i="30"/>
  <c r="D17" i="30"/>
  <c r="E17" i="30"/>
  <c r="F17" i="30"/>
  <c r="G17" i="30"/>
  <c r="H17" i="30"/>
  <c r="I17" i="30"/>
  <c r="J17" i="30"/>
  <c r="K17" i="30"/>
  <c r="L17" i="30"/>
  <c r="C18" i="30"/>
  <c r="D18" i="30"/>
  <c r="E18" i="30"/>
  <c r="F18" i="30"/>
  <c r="G18" i="30"/>
  <c r="H18" i="30"/>
  <c r="I18" i="30"/>
  <c r="J18" i="30"/>
  <c r="K18" i="30"/>
  <c r="L18" i="30"/>
  <c r="C19" i="30"/>
  <c r="D19" i="30"/>
  <c r="E19" i="30"/>
  <c r="F19" i="30"/>
  <c r="G19" i="30"/>
  <c r="H19" i="30"/>
  <c r="I19" i="30"/>
  <c r="J19" i="30"/>
  <c r="K19" i="30"/>
  <c r="L19" i="30"/>
  <c r="C20" i="30"/>
  <c r="D20" i="30"/>
  <c r="E20" i="30"/>
  <c r="F20" i="30"/>
  <c r="G20" i="30"/>
  <c r="H20" i="30"/>
  <c r="I20" i="30"/>
  <c r="J20" i="30"/>
  <c r="K20" i="30"/>
  <c r="L20" i="30"/>
  <c r="C21" i="30"/>
  <c r="D21" i="30"/>
  <c r="E21" i="30"/>
  <c r="F21" i="30"/>
  <c r="G21" i="30"/>
  <c r="H21" i="30"/>
  <c r="I21" i="30"/>
  <c r="J21" i="30"/>
  <c r="K21" i="30"/>
  <c r="L21" i="30"/>
  <c r="C22" i="30"/>
  <c r="D22" i="30"/>
  <c r="E22" i="30"/>
  <c r="F22" i="30"/>
  <c r="G22" i="30"/>
  <c r="H22" i="30"/>
  <c r="I22" i="30"/>
  <c r="J22" i="30"/>
  <c r="K22" i="30"/>
  <c r="L22" i="30"/>
  <c r="C23" i="30"/>
  <c r="D23" i="30"/>
  <c r="E23" i="30"/>
  <c r="F23" i="30"/>
  <c r="G23" i="30"/>
  <c r="H23" i="30"/>
  <c r="I23" i="30"/>
  <c r="J23" i="30"/>
  <c r="K23" i="30"/>
  <c r="L23" i="30"/>
  <c r="C24" i="30"/>
  <c r="D24" i="30"/>
  <c r="E24" i="30"/>
  <c r="F24" i="30"/>
  <c r="G24" i="30"/>
  <c r="H24" i="30"/>
  <c r="I24" i="30"/>
  <c r="J24" i="30"/>
  <c r="K24" i="30"/>
  <c r="L24" i="30"/>
  <c r="C25" i="30"/>
  <c r="D25" i="30"/>
  <c r="E25" i="30"/>
  <c r="F25" i="30"/>
  <c r="G25" i="30"/>
  <c r="H25" i="30"/>
  <c r="I25" i="30"/>
  <c r="J25" i="30"/>
  <c r="K25" i="30"/>
  <c r="L25" i="30"/>
  <c r="C26" i="30"/>
  <c r="D26" i="30"/>
  <c r="E26" i="30"/>
  <c r="F26" i="30"/>
  <c r="G26" i="30"/>
  <c r="H26" i="30"/>
  <c r="I26" i="30"/>
  <c r="J26" i="30"/>
  <c r="K26" i="30"/>
  <c r="L26" i="30"/>
  <c r="C27" i="30"/>
  <c r="D27" i="30"/>
  <c r="E27" i="30"/>
  <c r="F27" i="30"/>
  <c r="G27" i="30"/>
  <c r="H27" i="30"/>
  <c r="I27" i="30"/>
  <c r="J27" i="30"/>
  <c r="K27" i="30"/>
  <c r="L27" i="30"/>
  <c r="C28" i="30"/>
  <c r="D28" i="30"/>
  <c r="E28" i="30"/>
  <c r="F28" i="30"/>
  <c r="G28" i="30"/>
  <c r="H28" i="30"/>
  <c r="I28" i="30"/>
  <c r="J28" i="30"/>
  <c r="K28" i="30"/>
  <c r="L28" i="30"/>
  <c r="C29" i="30"/>
  <c r="D29" i="30"/>
  <c r="E29" i="30"/>
  <c r="F29" i="30"/>
  <c r="G29" i="30"/>
  <c r="H29" i="30"/>
  <c r="I29" i="30"/>
  <c r="J29" i="30"/>
  <c r="K29" i="30"/>
  <c r="L29" i="30"/>
  <c r="C30" i="30"/>
  <c r="D30" i="30"/>
  <c r="E30" i="30"/>
  <c r="F30" i="30"/>
  <c r="G30" i="30"/>
  <c r="H30" i="30"/>
  <c r="I30" i="30"/>
  <c r="J30" i="30"/>
  <c r="K30" i="30"/>
  <c r="L30" i="30"/>
  <c r="C31" i="30"/>
  <c r="D31" i="30"/>
  <c r="E31" i="30"/>
  <c r="F31" i="30"/>
  <c r="G31" i="30"/>
  <c r="H31" i="30"/>
  <c r="I31" i="30"/>
  <c r="J31" i="30"/>
  <c r="K31" i="30"/>
  <c r="L31" i="30"/>
  <c r="C32" i="30"/>
  <c r="D32" i="30"/>
  <c r="E32" i="30"/>
  <c r="F32" i="30"/>
  <c r="G32" i="30"/>
  <c r="H32" i="30"/>
  <c r="I32" i="30"/>
  <c r="J32" i="30"/>
  <c r="K32" i="30"/>
  <c r="L32" i="30"/>
  <c r="C33" i="30"/>
  <c r="D33" i="30"/>
  <c r="E33" i="30"/>
  <c r="F33" i="30"/>
  <c r="G33" i="30"/>
  <c r="H33" i="30"/>
  <c r="I33" i="30"/>
  <c r="J33" i="30"/>
  <c r="K33" i="30"/>
  <c r="L33" i="30"/>
  <c r="C34" i="30"/>
  <c r="D34" i="30"/>
  <c r="E34" i="30"/>
  <c r="F34" i="30"/>
  <c r="G34" i="30"/>
  <c r="H34" i="30"/>
  <c r="I34" i="30"/>
  <c r="J34" i="30"/>
  <c r="K34" i="30"/>
  <c r="L34" i="30"/>
  <c r="C35" i="30"/>
  <c r="D35" i="30"/>
  <c r="E35" i="30"/>
  <c r="F35" i="30"/>
  <c r="G35" i="30"/>
  <c r="H35" i="30"/>
  <c r="I35" i="30"/>
  <c r="J35" i="30"/>
  <c r="K35" i="30"/>
  <c r="L35" i="30"/>
  <c r="C36" i="30"/>
  <c r="D36" i="30"/>
  <c r="E36" i="30"/>
  <c r="F36" i="30"/>
  <c r="G36" i="30"/>
  <c r="H36" i="30"/>
  <c r="I36" i="30"/>
  <c r="J36" i="30"/>
  <c r="K36" i="30"/>
  <c r="L36" i="30"/>
  <c r="C37" i="30"/>
  <c r="D37" i="30"/>
  <c r="E37" i="30"/>
  <c r="F37" i="30"/>
  <c r="G37" i="30"/>
  <c r="H37" i="30"/>
  <c r="I37" i="30"/>
  <c r="J37" i="30"/>
  <c r="K37" i="30"/>
  <c r="L37" i="30"/>
  <c r="D5" i="30"/>
  <c r="E5" i="30"/>
  <c r="F5" i="30"/>
  <c r="G5" i="30"/>
  <c r="H5" i="30"/>
  <c r="I5" i="30"/>
  <c r="J5" i="30"/>
  <c r="K5" i="30"/>
  <c r="L5" i="30"/>
  <c r="C5" i="30"/>
  <c r="L5" i="29"/>
  <c r="L6" i="29"/>
  <c r="L7" i="29"/>
  <c r="L8" i="29"/>
  <c r="L9" i="29"/>
  <c r="L10" i="29"/>
  <c r="L11" i="29"/>
  <c r="L12" i="29"/>
  <c r="L13" i="29"/>
  <c r="L14" i="29"/>
  <c r="L16" i="29"/>
  <c r="L17" i="29"/>
  <c r="L18" i="29"/>
  <c r="L19" i="29"/>
  <c r="L20" i="29"/>
  <c r="L21" i="29"/>
  <c r="L22" i="29"/>
  <c r="L23" i="29"/>
  <c r="L24" i="29"/>
  <c r="L25" i="29"/>
  <c r="L26" i="29"/>
  <c r="L27" i="29"/>
  <c r="L28" i="29"/>
  <c r="L29" i="29"/>
  <c r="L30" i="29"/>
  <c r="L31" i="29"/>
  <c r="L32" i="29"/>
  <c r="L33" i="29"/>
  <c r="L34" i="29"/>
  <c r="L35" i="29"/>
  <c r="L36" i="29"/>
  <c r="H5" i="28"/>
  <c r="H6" i="28"/>
  <c r="H7" i="28"/>
  <c r="H8" i="28"/>
  <c r="H9" i="28"/>
  <c r="H10" i="28"/>
  <c r="H11" i="28"/>
  <c r="H12" i="28"/>
  <c r="H13" i="28"/>
  <c r="H14" i="28"/>
  <c r="H15" i="28"/>
  <c r="H16" i="28"/>
  <c r="H17" i="28"/>
  <c r="H18" i="28"/>
  <c r="H19" i="28"/>
  <c r="H20" i="28"/>
  <c r="H21" i="28"/>
  <c r="H22" i="28"/>
  <c r="H23" i="28"/>
  <c r="H24" i="28"/>
  <c r="H25" i="28"/>
  <c r="H26" i="28"/>
  <c r="H27" i="28"/>
  <c r="H28" i="28"/>
  <c r="H29" i="28"/>
  <c r="H30" i="28"/>
  <c r="H31" i="28"/>
  <c r="H32" i="28"/>
  <c r="H33" i="28"/>
  <c r="H34" i="28"/>
  <c r="H35" i="28"/>
  <c r="H36" i="28"/>
  <c r="H37" i="28"/>
  <c r="L5" i="27"/>
  <c r="L6" i="27"/>
  <c r="L7" i="27"/>
  <c r="L8" i="27"/>
  <c r="L9" i="27"/>
  <c r="L10" i="27"/>
  <c r="L11" i="27"/>
  <c r="L12" i="27"/>
  <c r="L13" i="27"/>
  <c r="L14" i="27"/>
  <c r="L15" i="27"/>
  <c r="L16" i="27"/>
  <c r="L17" i="27"/>
  <c r="L18" i="27"/>
  <c r="L19" i="27"/>
  <c r="L20" i="27"/>
  <c r="L21" i="27"/>
  <c r="L22" i="27"/>
  <c r="L23" i="27"/>
  <c r="L24" i="27"/>
  <c r="L25" i="27"/>
  <c r="L26" i="27"/>
  <c r="L27" i="27"/>
  <c r="L28" i="27"/>
  <c r="L29" i="27"/>
  <c r="L30" i="27"/>
  <c r="L31" i="27"/>
  <c r="L32" i="27"/>
  <c r="L33" i="27"/>
  <c r="L34" i="27"/>
  <c r="L35" i="27"/>
  <c r="L36" i="27"/>
  <c r="L37" i="27"/>
  <c r="P216" i="6"/>
  <c r="R139" i="15"/>
  <c r="R138" i="15"/>
  <c r="R137" i="15"/>
  <c r="R136" i="15"/>
  <c r="R135" i="15"/>
  <c r="R134" i="15"/>
  <c r="R133" i="15"/>
  <c r="R132" i="15"/>
  <c r="R131" i="15"/>
  <c r="R130" i="15"/>
  <c r="R129" i="15"/>
  <c r="R128" i="15"/>
  <c r="R127" i="15"/>
  <c r="R126" i="15"/>
  <c r="R125" i="15"/>
  <c r="R124" i="15"/>
  <c r="R123" i="15"/>
  <c r="R122" i="15"/>
  <c r="R121" i="15"/>
  <c r="R120" i="15"/>
  <c r="R119" i="15"/>
  <c r="R118" i="15"/>
  <c r="R117" i="15"/>
  <c r="R116" i="15"/>
  <c r="R115" i="15"/>
  <c r="R114" i="15"/>
  <c r="R113" i="15"/>
  <c r="R112" i="15"/>
  <c r="R111" i="15"/>
  <c r="R110" i="15"/>
  <c r="R109" i="15"/>
  <c r="R108" i="15"/>
  <c r="R107" i="15"/>
  <c r="R103" i="15"/>
  <c r="R102" i="15"/>
  <c r="R101" i="15"/>
  <c r="R100" i="15"/>
  <c r="R99" i="15"/>
  <c r="R98" i="15"/>
  <c r="R97" i="15"/>
  <c r="R96" i="15"/>
  <c r="R95" i="15"/>
  <c r="R94" i="15"/>
  <c r="R93" i="15"/>
  <c r="R92" i="15"/>
  <c r="R91" i="15"/>
  <c r="R90" i="15"/>
  <c r="R89" i="15"/>
  <c r="R88" i="15"/>
  <c r="R87" i="15"/>
  <c r="R86" i="15"/>
  <c r="R85" i="15"/>
  <c r="R84" i="15"/>
  <c r="R83" i="15"/>
  <c r="R82" i="15"/>
  <c r="R81" i="15"/>
  <c r="R80" i="15"/>
  <c r="R79" i="15"/>
  <c r="R78" i="15"/>
  <c r="R77" i="15"/>
  <c r="R76" i="15"/>
  <c r="R75" i="15"/>
  <c r="R74" i="15"/>
  <c r="R73" i="15"/>
  <c r="R72" i="15"/>
  <c r="R71" i="15"/>
  <c r="R69" i="15"/>
  <c r="R68" i="15"/>
  <c r="R67" i="15"/>
  <c r="R66" i="15"/>
  <c r="R65" i="15"/>
  <c r="R64" i="15"/>
  <c r="R63" i="15"/>
  <c r="R62" i="15"/>
  <c r="R61" i="15"/>
  <c r="R60" i="15"/>
  <c r="R59" i="15"/>
  <c r="R58" i="15"/>
  <c r="R57" i="15"/>
  <c r="R56" i="15"/>
  <c r="R55" i="15"/>
  <c r="R54" i="15"/>
  <c r="R53" i="15"/>
  <c r="R52" i="15"/>
  <c r="R51" i="15"/>
  <c r="R50" i="15"/>
  <c r="R49" i="15"/>
  <c r="R48" i="15"/>
  <c r="R47" i="15"/>
  <c r="R46" i="15"/>
  <c r="R45" i="15"/>
  <c r="R44" i="15"/>
  <c r="R43" i="15"/>
  <c r="R42" i="15"/>
  <c r="R41" i="15"/>
  <c r="R40" i="15"/>
  <c r="R39" i="15"/>
  <c r="R38" i="15"/>
  <c r="R37" i="15"/>
  <c r="R4" i="15"/>
  <c r="R5" i="15"/>
  <c r="R6" i="15"/>
  <c r="R7" i="15"/>
  <c r="R8" i="15"/>
  <c r="R9" i="15"/>
  <c r="R10" i="15"/>
  <c r="R11" i="15"/>
  <c r="R12" i="15"/>
  <c r="R13" i="15"/>
  <c r="R14" i="15"/>
  <c r="R15" i="15"/>
  <c r="R16" i="15"/>
  <c r="R17" i="15"/>
  <c r="R18" i="15"/>
  <c r="R19" i="15"/>
  <c r="R20" i="15"/>
  <c r="R21" i="15"/>
  <c r="R22" i="15"/>
  <c r="R23" i="15"/>
  <c r="R24" i="15"/>
  <c r="R25" i="15"/>
  <c r="R26" i="15"/>
  <c r="R27" i="15"/>
  <c r="R28" i="15"/>
  <c r="R29" i="15"/>
  <c r="R30" i="15"/>
  <c r="R31" i="15"/>
  <c r="R32" i="15"/>
  <c r="R33" i="15"/>
  <c r="R34" i="15"/>
  <c r="R35" i="15"/>
  <c r="R3" i="15"/>
  <c r="C63" i="26"/>
  <c r="C62" i="26"/>
  <c r="C61" i="26"/>
  <c r="C60" i="26"/>
  <c r="B48" i="26"/>
  <c r="B36" i="26"/>
  <c r="B20" i="26"/>
  <c r="B16" i="26"/>
  <c r="C50" i="26"/>
  <c r="D31" i="24"/>
  <c r="AB36" i="24" s="1"/>
  <c r="C46" i="26"/>
  <c r="C6" i="27"/>
  <c r="D6" i="27"/>
  <c r="E6" i="27"/>
  <c r="F6" i="27"/>
  <c r="G6" i="27"/>
  <c r="H6" i="27"/>
  <c r="I6" i="27"/>
  <c r="J6" i="27"/>
  <c r="K6" i="27"/>
  <c r="C7" i="27"/>
  <c r="D7" i="27"/>
  <c r="E7" i="27"/>
  <c r="F7" i="27"/>
  <c r="G7" i="27"/>
  <c r="H7" i="27"/>
  <c r="I7" i="27"/>
  <c r="J7" i="27"/>
  <c r="K7" i="27"/>
  <c r="C8" i="27"/>
  <c r="D8" i="27"/>
  <c r="E8" i="27"/>
  <c r="F8" i="27"/>
  <c r="G8" i="27"/>
  <c r="H8" i="27"/>
  <c r="I8" i="27"/>
  <c r="J8" i="27"/>
  <c r="K8" i="27"/>
  <c r="C9" i="27"/>
  <c r="D9" i="27"/>
  <c r="E9" i="27"/>
  <c r="F9" i="27"/>
  <c r="G9" i="27"/>
  <c r="H9" i="27"/>
  <c r="I9" i="27"/>
  <c r="J9" i="27"/>
  <c r="K9" i="27"/>
  <c r="C10" i="27"/>
  <c r="D10" i="27"/>
  <c r="E10" i="27"/>
  <c r="F10" i="27"/>
  <c r="G10" i="27"/>
  <c r="H10" i="27"/>
  <c r="I10" i="27"/>
  <c r="J10" i="27"/>
  <c r="K10" i="27"/>
  <c r="C11" i="27"/>
  <c r="D11" i="27"/>
  <c r="E11" i="27"/>
  <c r="F11" i="27"/>
  <c r="G11" i="27"/>
  <c r="H11" i="27"/>
  <c r="I11" i="27"/>
  <c r="J11" i="27"/>
  <c r="K11" i="27"/>
  <c r="C12" i="27"/>
  <c r="D12" i="27"/>
  <c r="E12" i="27"/>
  <c r="F12" i="27"/>
  <c r="G12" i="27"/>
  <c r="H12" i="27"/>
  <c r="I12" i="27"/>
  <c r="J12" i="27"/>
  <c r="K12" i="27"/>
  <c r="C13" i="27"/>
  <c r="D13" i="27"/>
  <c r="E13" i="27"/>
  <c r="F13" i="27"/>
  <c r="G13" i="27"/>
  <c r="H13" i="27"/>
  <c r="I13" i="27"/>
  <c r="J13" i="27"/>
  <c r="K13" i="27"/>
  <c r="C14" i="27"/>
  <c r="D14" i="27"/>
  <c r="E14" i="27"/>
  <c r="F14" i="27"/>
  <c r="G14" i="27"/>
  <c r="H14" i="27"/>
  <c r="I14" i="27"/>
  <c r="J14" i="27"/>
  <c r="K14" i="27"/>
  <c r="C15" i="27"/>
  <c r="D15" i="27"/>
  <c r="E15" i="27"/>
  <c r="F15" i="27"/>
  <c r="G15" i="27"/>
  <c r="H15" i="27"/>
  <c r="I15" i="27"/>
  <c r="J15" i="27"/>
  <c r="K15" i="27"/>
  <c r="C16" i="27"/>
  <c r="D16" i="27"/>
  <c r="E16" i="27"/>
  <c r="F16" i="27"/>
  <c r="G16" i="27"/>
  <c r="H16" i="27"/>
  <c r="I16" i="27"/>
  <c r="J16" i="27"/>
  <c r="K16" i="27"/>
  <c r="C17" i="27"/>
  <c r="D17" i="27"/>
  <c r="E17" i="27"/>
  <c r="F17" i="27"/>
  <c r="G17" i="27"/>
  <c r="H17" i="27"/>
  <c r="I17" i="27"/>
  <c r="J17" i="27"/>
  <c r="K17" i="27"/>
  <c r="C18" i="27"/>
  <c r="D18" i="27"/>
  <c r="E18" i="27"/>
  <c r="F18" i="27"/>
  <c r="G18" i="27"/>
  <c r="H18" i="27"/>
  <c r="I18" i="27"/>
  <c r="J18" i="27"/>
  <c r="K18" i="27"/>
  <c r="C19" i="27"/>
  <c r="D19" i="27"/>
  <c r="E19" i="27"/>
  <c r="F19" i="27"/>
  <c r="G19" i="27"/>
  <c r="H19" i="27"/>
  <c r="I19" i="27"/>
  <c r="J19" i="27"/>
  <c r="K19" i="27"/>
  <c r="C20" i="27"/>
  <c r="D20" i="27"/>
  <c r="E20" i="27"/>
  <c r="F20" i="27"/>
  <c r="G20" i="27"/>
  <c r="H20" i="27"/>
  <c r="I20" i="27"/>
  <c r="J20" i="27"/>
  <c r="K20" i="27"/>
  <c r="C21" i="27"/>
  <c r="D21" i="27"/>
  <c r="E21" i="27"/>
  <c r="F21" i="27"/>
  <c r="G21" i="27"/>
  <c r="H21" i="27"/>
  <c r="I21" i="27"/>
  <c r="J21" i="27"/>
  <c r="K21" i="27"/>
  <c r="C22" i="27"/>
  <c r="D22" i="27"/>
  <c r="E22" i="27"/>
  <c r="F22" i="27"/>
  <c r="G22" i="27"/>
  <c r="H22" i="27"/>
  <c r="I22" i="27"/>
  <c r="J22" i="27"/>
  <c r="K22" i="27"/>
  <c r="C23" i="27"/>
  <c r="D23" i="27"/>
  <c r="E23" i="27"/>
  <c r="F23" i="27"/>
  <c r="G23" i="27"/>
  <c r="H23" i="27"/>
  <c r="I23" i="27"/>
  <c r="J23" i="27"/>
  <c r="K23" i="27"/>
  <c r="C24" i="27"/>
  <c r="D24" i="27"/>
  <c r="E24" i="27"/>
  <c r="F24" i="27"/>
  <c r="G24" i="27"/>
  <c r="H24" i="27"/>
  <c r="I24" i="27"/>
  <c r="J24" i="27"/>
  <c r="K24" i="27"/>
  <c r="C25" i="27"/>
  <c r="D25" i="27"/>
  <c r="E25" i="27"/>
  <c r="F25" i="27"/>
  <c r="G25" i="27"/>
  <c r="H25" i="27"/>
  <c r="I25" i="27"/>
  <c r="J25" i="27"/>
  <c r="K25" i="27"/>
  <c r="C26" i="27"/>
  <c r="D26" i="27"/>
  <c r="E26" i="27"/>
  <c r="F26" i="27"/>
  <c r="G26" i="27"/>
  <c r="H26" i="27"/>
  <c r="I26" i="27"/>
  <c r="J26" i="27"/>
  <c r="K26" i="27"/>
  <c r="C27" i="27"/>
  <c r="D27" i="27"/>
  <c r="E27" i="27"/>
  <c r="F27" i="27"/>
  <c r="G27" i="27"/>
  <c r="H27" i="27"/>
  <c r="I27" i="27"/>
  <c r="J27" i="27"/>
  <c r="K27" i="27"/>
  <c r="C28" i="27"/>
  <c r="D28" i="27"/>
  <c r="E28" i="27"/>
  <c r="F28" i="27"/>
  <c r="G28" i="27"/>
  <c r="H28" i="27"/>
  <c r="I28" i="27"/>
  <c r="J28" i="27"/>
  <c r="K28" i="27"/>
  <c r="C29" i="27"/>
  <c r="D29" i="27"/>
  <c r="E29" i="27"/>
  <c r="F29" i="27"/>
  <c r="G29" i="27"/>
  <c r="H29" i="27"/>
  <c r="I29" i="27"/>
  <c r="J29" i="27"/>
  <c r="K29" i="27"/>
  <c r="C30" i="27"/>
  <c r="D30" i="27"/>
  <c r="E30" i="27"/>
  <c r="F30" i="27"/>
  <c r="G30" i="27"/>
  <c r="H30" i="27"/>
  <c r="I30" i="27"/>
  <c r="J30" i="27"/>
  <c r="K30" i="27"/>
  <c r="C31" i="27"/>
  <c r="D31" i="27"/>
  <c r="E31" i="27"/>
  <c r="F31" i="27"/>
  <c r="G31" i="27"/>
  <c r="H31" i="27"/>
  <c r="I31" i="27"/>
  <c r="J31" i="27"/>
  <c r="K31" i="27"/>
  <c r="C32" i="27"/>
  <c r="D32" i="27"/>
  <c r="E32" i="27"/>
  <c r="F32" i="27"/>
  <c r="G32" i="27"/>
  <c r="H32" i="27"/>
  <c r="I32" i="27"/>
  <c r="J32" i="27"/>
  <c r="K32" i="27"/>
  <c r="C33" i="27"/>
  <c r="D33" i="27"/>
  <c r="E33" i="27"/>
  <c r="F33" i="27"/>
  <c r="G33" i="27"/>
  <c r="H33" i="27"/>
  <c r="I33" i="27"/>
  <c r="J33" i="27"/>
  <c r="K33" i="27"/>
  <c r="C34" i="27"/>
  <c r="D34" i="27"/>
  <c r="E34" i="27"/>
  <c r="F34" i="27"/>
  <c r="G34" i="27"/>
  <c r="H34" i="27"/>
  <c r="I34" i="27"/>
  <c r="J34" i="27"/>
  <c r="K34" i="27"/>
  <c r="C35" i="27"/>
  <c r="D35" i="27"/>
  <c r="E35" i="27"/>
  <c r="F35" i="27"/>
  <c r="G35" i="27"/>
  <c r="H35" i="27"/>
  <c r="I35" i="27"/>
  <c r="J35" i="27"/>
  <c r="K35" i="27"/>
  <c r="C36" i="27"/>
  <c r="D36" i="27"/>
  <c r="E36" i="27"/>
  <c r="F36" i="27"/>
  <c r="G36" i="27"/>
  <c r="H36" i="27"/>
  <c r="I36" i="27"/>
  <c r="J36" i="27"/>
  <c r="K36" i="27"/>
  <c r="C37" i="27"/>
  <c r="D37" i="27"/>
  <c r="E37" i="27"/>
  <c r="F37" i="27"/>
  <c r="G37" i="27"/>
  <c r="H37" i="27"/>
  <c r="I37" i="27"/>
  <c r="J37" i="27"/>
  <c r="K37" i="27"/>
  <c r="C5" i="27"/>
  <c r="D5" i="27"/>
  <c r="E5" i="27"/>
  <c r="F5" i="27"/>
  <c r="G5" i="27"/>
  <c r="H5" i="27"/>
  <c r="I5" i="27"/>
  <c r="J5" i="27"/>
  <c r="K5" i="27"/>
  <c r="C6" i="29"/>
  <c r="D6" i="29"/>
  <c r="E6" i="29"/>
  <c r="F6" i="29"/>
  <c r="G6" i="29"/>
  <c r="H6" i="29"/>
  <c r="I6" i="29"/>
  <c r="J6" i="29"/>
  <c r="K6" i="29"/>
  <c r="C7" i="29"/>
  <c r="D7" i="29"/>
  <c r="E7" i="29"/>
  <c r="F7" i="29"/>
  <c r="G7" i="29"/>
  <c r="H7" i="29"/>
  <c r="I7" i="29"/>
  <c r="J7" i="29"/>
  <c r="K7" i="29"/>
  <c r="C8" i="29"/>
  <c r="D8" i="29"/>
  <c r="E8" i="29"/>
  <c r="F8" i="29"/>
  <c r="G8" i="29"/>
  <c r="H8" i="29"/>
  <c r="I8" i="29"/>
  <c r="J8" i="29"/>
  <c r="K8" i="29"/>
  <c r="C9" i="29"/>
  <c r="D9" i="29"/>
  <c r="E9" i="29"/>
  <c r="F9" i="29"/>
  <c r="G9" i="29"/>
  <c r="H9" i="29"/>
  <c r="I9" i="29"/>
  <c r="J9" i="29"/>
  <c r="K9" i="29"/>
  <c r="C10" i="29"/>
  <c r="D10" i="29"/>
  <c r="E10" i="29"/>
  <c r="F10" i="29"/>
  <c r="G10" i="29"/>
  <c r="H10" i="29"/>
  <c r="I10" i="29"/>
  <c r="J10" i="29"/>
  <c r="K10" i="29"/>
  <c r="C11" i="29"/>
  <c r="D11" i="29"/>
  <c r="E11" i="29"/>
  <c r="F11" i="29"/>
  <c r="G11" i="29"/>
  <c r="H11" i="29"/>
  <c r="I11" i="29"/>
  <c r="J11" i="29"/>
  <c r="K11" i="29"/>
  <c r="C12" i="29"/>
  <c r="D12" i="29"/>
  <c r="E12" i="29"/>
  <c r="F12" i="29"/>
  <c r="G12" i="29"/>
  <c r="H12" i="29"/>
  <c r="I12" i="29"/>
  <c r="J12" i="29"/>
  <c r="K12" i="29"/>
  <c r="C13" i="29"/>
  <c r="D13" i="29"/>
  <c r="E13" i="29"/>
  <c r="F13" i="29"/>
  <c r="G13" i="29"/>
  <c r="H13" i="29"/>
  <c r="I13" i="29"/>
  <c r="J13" i="29"/>
  <c r="K13" i="29"/>
  <c r="C14" i="29"/>
  <c r="D14" i="29"/>
  <c r="E14" i="29"/>
  <c r="F14" i="29"/>
  <c r="G14" i="29"/>
  <c r="H14" i="29"/>
  <c r="I14" i="29"/>
  <c r="J14" i="29"/>
  <c r="K14" i="29"/>
  <c r="C15" i="29"/>
  <c r="D15" i="29"/>
  <c r="E15" i="29"/>
  <c r="F15" i="29"/>
  <c r="G15" i="29"/>
  <c r="H15" i="29"/>
  <c r="I15" i="29"/>
  <c r="J15" i="29"/>
  <c r="K15" i="29"/>
  <c r="C16" i="29"/>
  <c r="D16" i="29"/>
  <c r="E16" i="29"/>
  <c r="F16" i="29"/>
  <c r="G16" i="29"/>
  <c r="H16" i="29"/>
  <c r="I16" i="29"/>
  <c r="J16" i="29"/>
  <c r="K16" i="29"/>
  <c r="C17" i="29"/>
  <c r="D17" i="29"/>
  <c r="E17" i="29"/>
  <c r="F17" i="29"/>
  <c r="G17" i="29"/>
  <c r="H17" i="29"/>
  <c r="I17" i="29"/>
  <c r="J17" i="29"/>
  <c r="K17" i="29"/>
  <c r="C18" i="29"/>
  <c r="D18" i="29"/>
  <c r="E18" i="29"/>
  <c r="F18" i="29"/>
  <c r="G18" i="29"/>
  <c r="H18" i="29"/>
  <c r="I18" i="29"/>
  <c r="J18" i="29"/>
  <c r="K18" i="29"/>
  <c r="C19" i="29"/>
  <c r="D19" i="29"/>
  <c r="E19" i="29"/>
  <c r="F19" i="29"/>
  <c r="G19" i="29"/>
  <c r="H19" i="29"/>
  <c r="I19" i="29"/>
  <c r="J19" i="29"/>
  <c r="K19" i="29"/>
  <c r="C20" i="29"/>
  <c r="D20" i="29"/>
  <c r="E20" i="29"/>
  <c r="F20" i="29"/>
  <c r="G20" i="29"/>
  <c r="H20" i="29"/>
  <c r="I20" i="29"/>
  <c r="J20" i="29"/>
  <c r="K20" i="29"/>
  <c r="C21" i="29"/>
  <c r="D21" i="29"/>
  <c r="E21" i="29"/>
  <c r="F21" i="29"/>
  <c r="G21" i="29"/>
  <c r="H21" i="29"/>
  <c r="I21" i="29"/>
  <c r="J21" i="29"/>
  <c r="K21" i="29"/>
  <c r="C22" i="29"/>
  <c r="D22" i="29"/>
  <c r="E22" i="29"/>
  <c r="F22" i="29"/>
  <c r="G22" i="29"/>
  <c r="H22" i="29"/>
  <c r="I22" i="29"/>
  <c r="J22" i="29"/>
  <c r="K22" i="29"/>
  <c r="C23" i="29"/>
  <c r="D23" i="29"/>
  <c r="E23" i="29"/>
  <c r="F23" i="29"/>
  <c r="G23" i="29"/>
  <c r="H23" i="29"/>
  <c r="I23" i="29"/>
  <c r="J23" i="29"/>
  <c r="K23" i="29"/>
  <c r="C24" i="29"/>
  <c r="D24" i="29"/>
  <c r="E24" i="29"/>
  <c r="F24" i="29"/>
  <c r="G24" i="29"/>
  <c r="H24" i="29"/>
  <c r="I24" i="29"/>
  <c r="J24" i="29"/>
  <c r="K24" i="29"/>
  <c r="C25" i="29"/>
  <c r="D25" i="29"/>
  <c r="E25" i="29"/>
  <c r="F25" i="29"/>
  <c r="G25" i="29"/>
  <c r="H25" i="29"/>
  <c r="I25" i="29"/>
  <c r="J25" i="29"/>
  <c r="K25" i="29"/>
  <c r="C26" i="29"/>
  <c r="D26" i="29"/>
  <c r="E26" i="29"/>
  <c r="F26" i="29"/>
  <c r="G26" i="29"/>
  <c r="H26" i="29"/>
  <c r="I26" i="29"/>
  <c r="J26" i="29"/>
  <c r="K26" i="29"/>
  <c r="C27" i="29"/>
  <c r="D27" i="29"/>
  <c r="E27" i="29"/>
  <c r="F27" i="29"/>
  <c r="G27" i="29"/>
  <c r="H27" i="29"/>
  <c r="I27" i="29"/>
  <c r="J27" i="29"/>
  <c r="K27" i="29"/>
  <c r="C28" i="29"/>
  <c r="D28" i="29"/>
  <c r="E28" i="29"/>
  <c r="F28" i="29"/>
  <c r="G28" i="29"/>
  <c r="H28" i="29"/>
  <c r="I28" i="29"/>
  <c r="J28" i="29"/>
  <c r="K28" i="29"/>
  <c r="C29" i="29"/>
  <c r="D29" i="29"/>
  <c r="E29" i="29"/>
  <c r="F29" i="29"/>
  <c r="G29" i="29"/>
  <c r="H29" i="29"/>
  <c r="I29" i="29"/>
  <c r="J29" i="29"/>
  <c r="K29" i="29"/>
  <c r="C30" i="29"/>
  <c r="D30" i="29"/>
  <c r="E30" i="29"/>
  <c r="F30" i="29"/>
  <c r="G30" i="29"/>
  <c r="H30" i="29"/>
  <c r="I30" i="29"/>
  <c r="J30" i="29"/>
  <c r="K30" i="29"/>
  <c r="C31" i="29"/>
  <c r="D31" i="29"/>
  <c r="E31" i="29"/>
  <c r="F31" i="29"/>
  <c r="G31" i="29"/>
  <c r="H31" i="29"/>
  <c r="I31" i="29"/>
  <c r="J31" i="29"/>
  <c r="K31" i="29"/>
  <c r="C32" i="29"/>
  <c r="D32" i="29"/>
  <c r="E32" i="29"/>
  <c r="F32" i="29"/>
  <c r="G32" i="29"/>
  <c r="H32" i="29"/>
  <c r="I32" i="29"/>
  <c r="J32" i="29"/>
  <c r="K32" i="29"/>
  <c r="C33" i="29"/>
  <c r="D33" i="29"/>
  <c r="E33" i="29"/>
  <c r="F33" i="29"/>
  <c r="G33" i="29"/>
  <c r="H33" i="29"/>
  <c r="I33" i="29"/>
  <c r="J33" i="29"/>
  <c r="K33" i="29"/>
  <c r="C34" i="29"/>
  <c r="D34" i="29"/>
  <c r="E34" i="29"/>
  <c r="F34" i="29"/>
  <c r="G34" i="29"/>
  <c r="H34" i="29"/>
  <c r="I34" i="29"/>
  <c r="J34" i="29"/>
  <c r="K34" i="29"/>
  <c r="C35" i="29"/>
  <c r="D35" i="29"/>
  <c r="E35" i="29"/>
  <c r="F35" i="29"/>
  <c r="G35" i="29"/>
  <c r="H35" i="29"/>
  <c r="I35" i="29"/>
  <c r="J35" i="29"/>
  <c r="K35" i="29"/>
  <c r="C36" i="29"/>
  <c r="D36" i="29"/>
  <c r="E36" i="29"/>
  <c r="F36" i="29"/>
  <c r="G36" i="29"/>
  <c r="H36" i="29"/>
  <c r="I36" i="29"/>
  <c r="J36" i="29"/>
  <c r="K36" i="29"/>
  <c r="C37" i="29"/>
  <c r="D37" i="29"/>
  <c r="E37" i="29"/>
  <c r="F37" i="29"/>
  <c r="G37" i="29"/>
  <c r="H37" i="29"/>
  <c r="I37" i="29"/>
  <c r="J37" i="29"/>
  <c r="K37" i="29"/>
  <c r="C5" i="29"/>
  <c r="D5" i="29"/>
  <c r="E5" i="29"/>
  <c r="F5" i="29"/>
  <c r="G5" i="29"/>
  <c r="H5" i="29"/>
  <c r="I5" i="29"/>
  <c r="J5" i="29"/>
  <c r="K5" i="29"/>
  <c r="C6" i="28"/>
  <c r="D6" i="28"/>
  <c r="E6" i="28"/>
  <c r="F6" i="28"/>
  <c r="G6" i="28"/>
  <c r="C7" i="28"/>
  <c r="D7" i="28"/>
  <c r="E7" i="28"/>
  <c r="F7" i="28"/>
  <c r="G7" i="28"/>
  <c r="C8" i="28"/>
  <c r="D8" i="28"/>
  <c r="E8" i="28"/>
  <c r="F8" i="28"/>
  <c r="G8" i="28"/>
  <c r="C9" i="28"/>
  <c r="D9" i="28"/>
  <c r="E9" i="28"/>
  <c r="F9" i="28"/>
  <c r="G9" i="28"/>
  <c r="C10" i="28"/>
  <c r="D10" i="28"/>
  <c r="E10" i="28"/>
  <c r="F10" i="28"/>
  <c r="G10" i="28"/>
  <c r="C11" i="28"/>
  <c r="D11" i="28"/>
  <c r="E11" i="28"/>
  <c r="F11" i="28"/>
  <c r="G11" i="28"/>
  <c r="C12" i="28"/>
  <c r="D12" i="28"/>
  <c r="E12" i="28"/>
  <c r="F12" i="28"/>
  <c r="G12" i="28"/>
  <c r="C13" i="28"/>
  <c r="D13" i="28"/>
  <c r="E13" i="28"/>
  <c r="F13" i="28"/>
  <c r="G13" i="28"/>
  <c r="C14" i="28"/>
  <c r="D14" i="28"/>
  <c r="E14" i="28"/>
  <c r="F14" i="28"/>
  <c r="G14" i="28"/>
  <c r="C15" i="28"/>
  <c r="D15" i="28"/>
  <c r="E15" i="28"/>
  <c r="F15" i="28"/>
  <c r="G15" i="28"/>
  <c r="C16" i="28"/>
  <c r="D16" i="28"/>
  <c r="E16" i="28"/>
  <c r="F16" i="28"/>
  <c r="G16" i="28"/>
  <c r="C17" i="28"/>
  <c r="D17" i="28"/>
  <c r="E17" i="28"/>
  <c r="F17" i="28"/>
  <c r="G17" i="28"/>
  <c r="C18" i="28"/>
  <c r="D18" i="28"/>
  <c r="E18" i="28"/>
  <c r="F18" i="28"/>
  <c r="G18" i="28"/>
  <c r="C19" i="28"/>
  <c r="D19" i="28"/>
  <c r="E19" i="28"/>
  <c r="F19" i="28"/>
  <c r="G19" i="28"/>
  <c r="C20" i="28"/>
  <c r="D20" i="28"/>
  <c r="E20" i="28"/>
  <c r="F20" i="28"/>
  <c r="G20" i="28"/>
  <c r="C21" i="28"/>
  <c r="D21" i="28"/>
  <c r="E21" i="28"/>
  <c r="F21" i="28"/>
  <c r="G21" i="28"/>
  <c r="C22" i="28"/>
  <c r="D22" i="28"/>
  <c r="E22" i="28"/>
  <c r="F22" i="28"/>
  <c r="G22" i="28"/>
  <c r="C23" i="28"/>
  <c r="D23" i="28"/>
  <c r="E23" i="28"/>
  <c r="F23" i="28"/>
  <c r="G23" i="28"/>
  <c r="C24" i="28"/>
  <c r="D24" i="28"/>
  <c r="E24" i="28"/>
  <c r="F24" i="28"/>
  <c r="G24" i="28"/>
  <c r="C25" i="28"/>
  <c r="D25" i="28"/>
  <c r="E25" i="28"/>
  <c r="F25" i="28"/>
  <c r="G25" i="28"/>
  <c r="C26" i="28"/>
  <c r="D26" i="28"/>
  <c r="E26" i="28"/>
  <c r="F26" i="28"/>
  <c r="G26" i="28"/>
  <c r="C27" i="28"/>
  <c r="D27" i="28"/>
  <c r="E27" i="28"/>
  <c r="F27" i="28"/>
  <c r="G27" i="28"/>
  <c r="C28" i="28"/>
  <c r="D28" i="28"/>
  <c r="E28" i="28"/>
  <c r="F28" i="28"/>
  <c r="G28" i="28"/>
  <c r="C29" i="28"/>
  <c r="D29" i="28"/>
  <c r="E29" i="28"/>
  <c r="F29" i="28"/>
  <c r="G29" i="28"/>
  <c r="C30" i="28"/>
  <c r="D30" i="28"/>
  <c r="E30" i="28"/>
  <c r="F30" i="28"/>
  <c r="G30" i="28"/>
  <c r="C31" i="28"/>
  <c r="D31" i="28"/>
  <c r="E31" i="28"/>
  <c r="F31" i="28"/>
  <c r="G31" i="28"/>
  <c r="C32" i="28"/>
  <c r="D32" i="28"/>
  <c r="E32" i="28"/>
  <c r="F32" i="28"/>
  <c r="G32" i="28"/>
  <c r="C33" i="28"/>
  <c r="D33" i="28"/>
  <c r="E33" i="28"/>
  <c r="F33" i="28"/>
  <c r="G33" i="28"/>
  <c r="C34" i="28"/>
  <c r="D34" i="28"/>
  <c r="E34" i="28"/>
  <c r="F34" i="28"/>
  <c r="G34" i="28"/>
  <c r="C35" i="28"/>
  <c r="D35" i="28"/>
  <c r="E35" i="28"/>
  <c r="F35" i="28"/>
  <c r="G35" i="28"/>
  <c r="C36" i="28"/>
  <c r="D36" i="28"/>
  <c r="E36" i="28"/>
  <c r="F36" i="28"/>
  <c r="G36" i="28"/>
  <c r="C37" i="28"/>
  <c r="D37" i="28"/>
  <c r="E37" i="28"/>
  <c r="F37" i="28"/>
  <c r="G37" i="28"/>
  <c r="D5" i="28"/>
  <c r="E5" i="28"/>
  <c r="F5" i="28"/>
  <c r="G5" i="28"/>
  <c r="C5" i="28"/>
  <c r="M208" i="24"/>
  <c r="D182" i="24"/>
  <c r="M187" i="24" s="1"/>
  <c r="N216" i="6"/>
  <c r="D216" i="6"/>
  <c r="Q222" i="6" s="1"/>
  <c r="C57" i="26"/>
  <c r="C56" i="26"/>
  <c r="C55" i="26"/>
  <c r="C54" i="26"/>
  <c r="C53" i="26"/>
  <c r="C52" i="26"/>
  <c r="C51" i="26"/>
  <c r="C49" i="26"/>
  <c r="C45" i="26"/>
  <c r="C44" i="26"/>
  <c r="C43" i="26"/>
  <c r="C40" i="26"/>
  <c r="C39" i="26"/>
  <c r="C38" i="26"/>
  <c r="C37" i="26"/>
  <c r="C18" i="26"/>
  <c r="C17" i="26"/>
  <c r="B14" i="26"/>
  <c r="H133" i="24"/>
  <c r="H58" i="24"/>
  <c r="H106" i="24"/>
  <c r="H90" i="24"/>
  <c r="H167" i="6"/>
  <c r="P138" i="6"/>
  <c r="Q138" i="6"/>
  <c r="R138" i="6"/>
  <c r="O138" i="6"/>
  <c r="H138" i="6"/>
  <c r="H90" i="6"/>
  <c r="H58" i="6"/>
  <c r="G237" i="7"/>
  <c r="G151" i="7"/>
  <c r="G97" i="7"/>
  <c r="G87" i="7"/>
  <c r="D106" i="24"/>
  <c r="K245" i="6"/>
  <c r="C248" i="6" s="1"/>
  <c r="D6" i="6"/>
  <c r="N6" i="6" s="1"/>
  <c r="D97" i="7"/>
  <c r="D87" i="7"/>
  <c r="N90" i="7" s="1"/>
  <c r="D157" i="24"/>
  <c r="P167" i="24" s="1"/>
  <c r="D133" i="24"/>
  <c r="O133" i="24" s="1"/>
  <c r="D90" i="24"/>
  <c r="D58" i="24"/>
  <c r="D6" i="24"/>
  <c r="AC11" i="24" s="1"/>
  <c r="D191" i="6"/>
  <c r="R197" i="6" s="1"/>
  <c r="D167" i="6"/>
  <c r="D138" i="6"/>
  <c r="D90" i="6"/>
  <c r="D58" i="6"/>
  <c r="D30" i="6"/>
  <c r="R35" i="6" s="1"/>
  <c r="D204" i="7"/>
  <c r="X231" i="7" s="1"/>
  <c r="D151" i="7"/>
  <c r="D56" i="7"/>
  <c r="D28" i="7"/>
  <c r="D237" i="7"/>
  <c r="D6" i="22"/>
  <c r="D35" i="22"/>
  <c r="E38" i="22" s="1"/>
  <c r="O138" i="7" l="1"/>
  <c r="O104" i="7"/>
  <c r="P105" i="7"/>
  <c r="O103" i="7"/>
  <c r="O117" i="7" s="1"/>
  <c r="P104" i="7"/>
  <c r="Q105" i="7"/>
  <c r="P103" i="7"/>
  <c r="P117" i="7" s="1"/>
  <c r="Q104" i="7"/>
  <c r="Q111" i="7" s="1"/>
  <c r="Q103" i="7"/>
  <c r="O105" i="7"/>
  <c r="O102" i="7"/>
  <c r="O116" i="7" s="1"/>
  <c r="P102" i="7"/>
  <c r="P116" i="7" s="1"/>
  <c r="Q102" i="7"/>
  <c r="W152" i="7"/>
  <c r="D217" i="24"/>
  <c r="L432" i="7"/>
  <c r="N432" i="7" s="1"/>
  <c r="Y9" i="7"/>
  <c r="D248" i="6"/>
  <c r="D252" i="6"/>
  <c r="D249" i="6"/>
  <c r="D250" i="6"/>
  <c r="D253" i="6"/>
  <c r="D251" i="6"/>
  <c r="D254" i="6"/>
  <c r="D256" i="6"/>
  <c r="C252" i="6"/>
  <c r="C249" i="6"/>
  <c r="C250" i="6"/>
  <c r="C253" i="6"/>
  <c r="C251" i="6"/>
  <c r="C254" i="6"/>
  <c r="C10" i="22"/>
  <c r="B31" i="22"/>
  <c r="O99" i="7"/>
  <c r="Q68" i="7"/>
  <c r="D62" i="7" s="1"/>
  <c r="Y36" i="24"/>
  <c r="F254" i="6"/>
  <c r="AA36" i="24"/>
  <c r="M34" i="24"/>
  <c r="Q239" i="7"/>
  <c r="Q240" i="7"/>
  <c r="Q241" i="7"/>
  <c r="Q238" i="7"/>
  <c r="P241" i="7"/>
  <c r="R241" i="7"/>
  <c r="R239" i="7"/>
  <c r="R240" i="7"/>
  <c r="R238" i="7"/>
  <c r="O170" i="24"/>
  <c r="R194" i="6"/>
  <c r="AD11" i="24"/>
  <c r="R153" i="7"/>
  <c r="R10" i="24"/>
  <c r="O195" i="6"/>
  <c r="T154" i="7"/>
  <c r="X154" i="7"/>
  <c r="Q228" i="7"/>
  <c r="S154" i="7"/>
  <c r="Z215" i="7"/>
  <c r="Z228" i="7"/>
  <c r="V222" i="6"/>
  <c r="S221" i="6"/>
  <c r="V217" i="7"/>
  <c r="U11" i="6"/>
  <c r="C95" i="24"/>
  <c r="Z217" i="7"/>
  <c r="S222" i="6"/>
  <c r="Z229" i="7"/>
  <c r="Z225" i="7" s="1"/>
  <c r="Z227" i="7"/>
  <c r="Z224" i="7" s="1"/>
  <c r="AA221" i="6"/>
  <c r="R117" i="6"/>
  <c r="T35" i="6"/>
  <c r="R272" i="7"/>
  <c r="O272" i="7"/>
  <c r="P272" i="7"/>
  <c r="AB34" i="6"/>
  <c r="I39" i="22"/>
  <c r="AA35" i="6"/>
  <c r="C39" i="22"/>
  <c r="O35" i="6"/>
  <c r="W35" i="6"/>
  <c r="O34" i="6"/>
  <c r="L39" i="22"/>
  <c r="B62" i="22"/>
  <c r="V35" i="6"/>
  <c r="J38" i="22"/>
  <c r="S34" i="6"/>
  <c r="I10" i="22"/>
  <c r="E251" i="6"/>
  <c r="X35" i="6"/>
  <c r="J39" i="22"/>
  <c r="S153" i="7"/>
  <c r="S11" i="24"/>
  <c r="S152" i="7"/>
  <c r="V10" i="24"/>
  <c r="P154" i="7"/>
  <c r="R11" i="24"/>
  <c r="P153" i="7"/>
  <c r="R169" i="24"/>
  <c r="O167" i="24"/>
  <c r="X11" i="24"/>
  <c r="T152" i="7"/>
  <c r="Q197" i="6"/>
  <c r="Q34" i="24"/>
  <c r="W36" i="24"/>
  <c r="P193" i="6"/>
  <c r="R168" i="24"/>
  <c r="P10" i="24"/>
  <c r="P152" i="7"/>
  <c r="P170" i="24"/>
  <c r="P11" i="24"/>
  <c r="T10" i="24"/>
  <c r="O197" i="6"/>
  <c r="P34" i="24"/>
  <c r="N34" i="24"/>
  <c r="R34" i="24"/>
  <c r="O166" i="24"/>
  <c r="AC10" i="24"/>
  <c r="AC12" i="24" s="1"/>
  <c r="W153" i="7"/>
  <c r="R170" i="24"/>
  <c r="Y10" i="24"/>
  <c r="R193" i="6"/>
  <c r="R196" i="6"/>
  <c r="Z34" i="24"/>
  <c r="W34" i="24"/>
  <c r="P197" i="6"/>
  <c r="X34" i="24"/>
  <c r="AB11" i="24"/>
  <c r="R195" i="6"/>
  <c r="O69" i="6"/>
  <c r="U154" i="7"/>
  <c r="C219" i="24"/>
  <c r="Q167" i="24"/>
  <c r="AD10" i="24"/>
  <c r="W154" i="7"/>
  <c r="V154" i="7"/>
  <c r="O169" i="24"/>
  <c r="R152" i="7"/>
  <c r="U10" i="24"/>
  <c r="P110" i="6"/>
  <c r="P169" i="24"/>
  <c r="V11" i="24"/>
  <c r="AB10" i="24"/>
  <c r="X153" i="7"/>
  <c r="Q154" i="7"/>
  <c r="U152" i="7"/>
  <c r="P166" i="24"/>
  <c r="R166" i="24"/>
  <c r="O168" i="24"/>
  <c r="W11" i="24"/>
  <c r="O10" i="24"/>
  <c r="Q195" i="6"/>
  <c r="O196" i="6"/>
  <c r="P195" i="6"/>
  <c r="AA34" i="24"/>
  <c r="Z36" i="24"/>
  <c r="Q196" i="6"/>
  <c r="O193" i="6"/>
  <c r="O34" i="24"/>
  <c r="V34" i="24"/>
  <c r="Z11" i="24"/>
  <c r="G96" i="6"/>
  <c r="S111" i="24"/>
  <c r="S112" i="24" s="1"/>
  <c r="R178" i="7"/>
  <c r="S68" i="7"/>
  <c r="F62" i="7" s="1"/>
  <c r="Q169" i="24"/>
  <c r="V152" i="7"/>
  <c r="AA11" i="24"/>
  <c r="T11" i="24"/>
  <c r="Q153" i="7"/>
  <c r="X152" i="7"/>
  <c r="Q166" i="24"/>
  <c r="Q168" i="24"/>
  <c r="Q170" i="24"/>
  <c r="Q11" i="24"/>
  <c r="W10" i="24"/>
  <c r="O194" i="6"/>
  <c r="P194" i="6"/>
  <c r="X36" i="24"/>
  <c r="S34" i="24"/>
  <c r="T34" i="24"/>
  <c r="Y34" i="24"/>
  <c r="U34" i="24"/>
  <c r="P196" i="6"/>
  <c r="AB34" i="24"/>
  <c r="Y11" i="24"/>
  <c r="Z10" i="24"/>
  <c r="P168" i="24"/>
  <c r="E252" i="6"/>
  <c r="F256" i="6"/>
  <c r="E253" i="6"/>
  <c r="E250" i="6"/>
  <c r="F248" i="6"/>
  <c r="H38" i="22"/>
  <c r="K39" i="22"/>
  <c r="C38" i="22"/>
  <c r="U34" i="6"/>
  <c r="Q34" i="6"/>
  <c r="E39" i="22"/>
  <c r="Y35" i="6"/>
  <c r="Z36" i="6"/>
  <c r="Q35" i="6"/>
  <c r="I38" i="22"/>
  <c r="Y36" i="6"/>
  <c r="G38" i="22"/>
  <c r="O64" i="6"/>
  <c r="P178" i="7"/>
  <c r="F249" i="6"/>
  <c r="F250" i="6"/>
  <c r="E248" i="6"/>
  <c r="E249" i="6"/>
  <c r="P179" i="7"/>
  <c r="F253" i="6"/>
  <c r="E256" i="6"/>
  <c r="H39" i="22"/>
  <c r="L38" i="22"/>
  <c r="K38" i="22"/>
  <c r="T34" i="6"/>
  <c r="G39" i="22"/>
  <c r="Z34" i="6"/>
  <c r="D38" i="22"/>
  <c r="AC36" i="6"/>
  <c r="AB36" i="6"/>
  <c r="D39" i="22"/>
  <c r="U35" i="6"/>
  <c r="E254" i="6"/>
  <c r="F251" i="6"/>
  <c r="F252" i="6"/>
  <c r="C256" i="6"/>
  <c r="W34" i="6"/>
  <c r="P34" i="6"/>
  <c r="S35" i="6"/>
  <c r="Y34" i="6"/>
  <c r="AA34" i="6"/>
  <c r="AC34" i="6"/>
  <c r="Z35" i="6"/>
  <c r="F39" i="22"/>
  <c r="P35" i="6"/>
  <c r="F38" i="22"/>
  <c r="V34" i="6"/>
  <c r="AA36" i="6"/>
  <c r="R34" i="6"/>
  <c r="X34" i="6"/>
  <c r="H94" i="6"/>
  <c r="T111" i="24"/>
  <c r="T112" i="24" s="1"/>
  <c r="I11" i="22"/>
  <c r="F219" i="24"/>
  <c r="O135" i="24"/>
  <c r="S178" i="7"/>
  <c r="Q67" i="7"/>
  <c r="K9" i="22"/>
  <c r="C213" i="24"/>
  <c r="E219" i="24"/>
  <c r="E216" i="24"/>
  <c r="D219" i="24"/>
  <c r="D212" i="24"/>
  <c r="O172" i="6"/>
  <c r="R68" i="7"/>
  <c r="E62" i="7" s="1"/>
  <c r="D213" i="24"/>
  <c r="I9" i="22"/>
  <c r="D214" i="24"/>
  <c r="O136" i="24"/>
  <c r="C216" i="24"/>
  <c r="P68" i="7"/>
  <c r="C62" i="7" s="1"/>
  <c r="P238" i="7"/>
  <c r="C100" i="24"/>
  <c r="D100" i="24" s="1"/>
  <c r="P34" i="7"/>
  <c r="P37" i="7" s="1"/>
  <c r="P36" i="7" s="1"/>
  <c r="Q114" i="6"/>
  <c r="Z213" i="7"/>
  <c r="R229" i="7"/>
  <c r="W228" i="7"/>
  <c r="W231" i="7"/>
  <c r="X211" i="7"/>
  <c r="X208" i="7" s="1"/>
  <c r="R113" i="6"/>
  <c r="T222" i="6"/>
  <c r="E94" i="6"/>
  <c r="C94" i="24"/>
  <c r="R109" i="6"/>
  <c r="P10" i="6"/>
  <c r="AA10" i="6"/>
  <c r="P113" i="6"/>
  <c r="Q10" i="6"/>
  <c r="V11" i="6"/>
  <c r="Y212" i="7"/>
  <c r="Y230" i="7"/>
  <c r="T233" i="7"/>
  <c r="H97" i="24"/>
  <c r="E100" i="6"/>
  <c r="F100" i="6" s="1"/>
  <c r="Z216" i="7"/>
  <c r="P117" i="6"/>
  <c r="H95" i="24"/>
  <c r="G95" i="6"/>
  <c r="V215" i="7"/>
  <c r="S214" i="7"/>
  <c r="Z11" i="6"/>
  <c r="Q227" i="7"/>
  <c r="Q224" i="7" s="1"/>
  <c r="P213" i="7"/>
  <c r="T211" i="7"/>
  <c r="T208" i="7" s="1"/>
  <c r="R228" i="7"/>
  <c r="W230" i="7"/>
  <c r="Y214" i="7"/>
  <c r="T227" i="7"/>
  <c r="T224" i="7" s="1"/>
  <c r="U231" i="7"/>
  <c r="Z221" i="6"/>
  <c r="T213" i="7"/>
  <c r="P228" i="7"/>
  <c r="S217" i="7"/>
  <c r="D10" i="22"/>
  <c r="O68" i="24"/>
  <c r="E97" i="24"/>
  <c r="U212" i="7"/>
  <c r="Y213" i="7"/>
  <c r="U215" i="7"/>
  <c r="T212" i="7"/>
  <c r="Q231" i="7"/>
  <c r="V233" i="7"/>
  <c r="U228" i="7"/>
  <c r="X212" i="7"/>
  <c r="S228" i="7"/>
  <c r="W217" i="7"/>
  <c r="S215" i="7"/>
  <c r="R215" i="7"/>
  <c r="X228" i="7"/>
  <c r="Z212" i="7"/>
  <c r="X215" i="7"/>
  <c r="R216" i="7"/>
  <c r="Y228" i="7"/>
  <c r="P230" i="7"/>
  <c r="W214" i="7"/>
  <c r="Q215" i="7"/>
  <c r="Q214" i="7"/>
  <c r="P216" i="7"/>
  <c r="Q230" i="7"/>
  <c r="R212" i="7"/>
  <c r="U229" i="7"/>
  <c r="S216" i="7"/>
  <c r="X230" i="7"/>
  <c r="Q217" i="7"/>
  <c r="T231" i="7"/>
  <c r="Q232" i="7"/>
  <c r="S233" i="7"/>
  <c r="P211" i="7"/>
  <c r="P208" i="7" s="1"/>
  <c r="S231" i="7"/>
  <c r="V230" i="7"/>
  <c r="Y231" i="7"/>
  <c r="X233" i="7"/>
  <c r="X227" i="7"/>
  <c r="X224" i="7" s="1"/>
  <c r="R213" i="7"/>
  <c r="X216" i="7"/>
  <c r="W233" i="7"/>
  <c r="Y215" i="7"/>
  <c r="W227" i="7"/>
  <c r="W224" i="7" s="1"/>
  <c r="Q216" i="7"/>
  <c r="T232" i="7"/>
  <c r="P229" i="7"/>
  <c r="R230" i="7"/>
  <c r="P215" i="7"/>
  <c r="Y227" i="7"/>
  <c r="Y224" i="7" s="1"/>
  <c r="V231" i="7"/>
  <c r="R233" i="7"/>
  <c r="S213" i="7"/>
  <c r="R214" i="7"/>
  <c r="R210" i="7" s="1"/>
  <c r="P217" i="7"/>
  <c r="T216" i="7"/>
  <c r="Y232" i="7"/>
  <c r="V229" i="7"/>
  <c r="P214" i="7"/>
  <c r="U211" i="7"/>
  <c r="U208" i="7" s="1"/>
  <c r="U213" i="7"/>
  <c r="Y217" i="7"/>
  <c r="W213" i="7"/>
  <c r="W212" i="7"/>
  <c r="Q211" i="7"/>
  <c r="Q208" i="7" s="1"/>
  <c r="T217" i="7"/>
  <c r="U233" i="7"/>
  <c r="U232" i="7"/>
  <c r="S230" i="7"/>
  <c r="W215" i="7"/>
  <c r="P231" i="7"/>
  <c r="Z233" i="7"/>
  <c r="X213" i="7"/>
  <c r="Z231" i="7"/>
  <c r="X214" i="7"/>
  <c r="W232" i="7"/>
  <c r="V212" i="7"/>
  <c r="Z230" i="7"/>
  <c r="X217" i="7"/>
  <c r="X232" i="7"/>
  <c r="Q212" i="7"/>
  <c r="V213" i="7"/>
  <c r="P233" i="7"/>
  <c r="V216" i="7"/>
  <c r="U230" i="7"/>
  <c r="R217" i="7"/>
  <c r="P227" i="7"/>
  <c r="P224" i="7" s="1"/>
  <c r="P221" i="7" s="1"/>
  <c r="T215" i="7"/>
  <c r="Q213" i="7"/>
  <c r="Q229" i="7"/>
  <c r="U214" i="7"/>
  <c r="G98" i="6"/>
  <c r="C100" i="6"/>
  <c r="D100" i="6" s="1"/>
  <c r="G100" i="6"/>
  <c r="H97" i="6"/>
  <c r="G97" i="6"/>
  <c r="H99" i="6"/>
  <c r="C95" i="6"/>
  <c r="E97" i="6"/>
  <c r="H98" i="6"/>
  <c r="C98" i="6"/>
  <c r="C94" i="6"/>
  <c r="G99" i="6"/>
  <c r="E95" i="6"/>
  <c r="C99" i="6"/>
  <c r="D99" i="6" s="1"/>
  <c r="E98" i="6"/>
  <c r="C96" i="6"/>
  <c r="H96" i="6"/>
  <c r="E99" i="6"/>
  <c r="C97" i="6"/>
  <c r="X11" i="6"/>
  <c r="P11" i="6"/>
  <c r="Z10" i="6"/>
  <c r="AB10" i="6"/>
  <c r="AC10" i="6"/>
  <c r="X10" i="6"/>
  <c r="V10" i="6"/>
  <c r="R10" i="6"/>
  <c r="O10" i="6"/>
  <c r="AB11" i="6"/>
  <c r="S10" i="6"/>
  <c r="U10" i="6"/>
  <c r="W10" i="6"/>
  <c r="R11" i="6"/>
  <c r="AA11" i="6"/>
  <c r="T10" i="6"/>
  <c r="Q11" i="6"/>
  <c r="O11" i="6"/>
  <c r="Y11" i="6"/>
  <c r="W11" i="6"/>
  <c r="T11" i="6"/>
  <c r="AC11" i="6"/>
  <c r="S11" i="6"/>
  <c r="Q111" i="24"/>
  <c r="Q112" i="24" s="1"/>
  <c r="N111" i="24"/>
  <c r="N112" i="24" s="1"/>
  <c r="O111" i="24"/>
  <c r="O112" i="24" s="1"/>
  <c r="V111" i="24"/>
  <c r="V112" i="24" s="1"/>
  <c r="R111" i="24"/>
  <c r="R112" i="24" s="1"/>
  <c r="P111" i="24"/>
  <c r="P112" i="24" s="1"/>
  <c r="U111" i="24"/>
  <c r="U112" i="24" s="1"/>
  <c r="P240" i="7"/>
  <c r="P239" i="7"/>
  <c r="G97" i="24"/>
  <c r="E94" i="24"/>
  <c r="G94" i="24"/>
  <c r="C97" i="24"/>
  <c r="H96" i="24"/>
  <c r="G98" i="24"/>
  <c r="G96" i="24"/>
  <c r="H94" i="24"/>
  <c r="C98" i="24"/>
  <c r="E99" i="24"/>
  <c r="E96" i="24"/>
  <c r="C99" i="24"/>
  <c r="C96" i="24"/>
  <c r="H98" i="24"/>
  <c r="G100" i="24"/>
  <c r="G95" i="24"/>
  <c r="G99" i="24"/>
  <c r="B240" i="6"/>
  <c r="M222" i="6"/>
  <c r="M227" i="6"/>
  <c r="Y221" i="6"/>
  <c r="O222" i="6"/>
  <c r="AB221" i="6"/>
  <c r="U222" i="6"/>
  <c r="R221" i="6"/>
  <c r="X221" i="6"/>
  <c r="V221" i="6"/>
  <c r="U221" i="6"/>
  <c r="P221" i="6"/>
  <c r="Q221" i="6"/>
  <c r="O221" i="6"/>
  <c r="W221" i="6"/>
  <c r="N222" i="6"/>
  <c r="R222" i="6"/>
  <c r="P27" i="7"/>
  <c r="P33" i="7"/>
  <c r="P32" i="7"/>
  <c r="P30" i="7"/>
  <c r="P31" i="7"/>
  <c r="P29" i="7"/>
  <c r="Q112" i="6"/>
  <c r="P111" i="6"/>
  <c r="R115" i="6"/>
  <c r="P116" i="6"/>
  <c r="Q110" i="6"/>
  <c r="Q117" i="6"/>
  <c r="R116" i="6"/>
  <c r="R111" i="6"/>
  <c r="P112" i="6"/>
  <c r="Q111" i="6"/>
  <c r="P109" i="6"/>
  <c r="O112" i="6"/>
  <c r="R112" i="6"/>
  <c r="O110" i="6"/>
  <c r="O109" i="6"/>
  <c r="Q109" i="6"/>
  <c r="Q113" i="6"/>
  <c r="O113" i="6"/>
  <c r="Q116" i="6"/>
  <c r="O117" i="6"/>
  <c r="R110" i="6"/>
  <c r="O116" i="6"/>
  <c r="O114" i="6"/>
  <c r="Q115" i="6"/>
  <c r="P114" i="6"/>
  <c r="P115" i="6"/>
  <c r="R114" i="6"/>
  <c r="O115" i="6"/>
  <c r="O111" i="6"/>
  <c r="O72" i="24"/>
  <c r="U178" i="7"/>
  <c r="AA10" i="24"/>
  <c r="X10" i="24"/>
  <c r="Q10" i="24"/>
  <c r="S232" i="7"/>
  <c r="R232" i="7"/>
  <c r="O11" i="24"/>
  <c r="Y233" i="7"/>
  <c r="R167" i="24"/>
  <c r="Z232" i="7"/>
  <c r="O72" i="6"/>
  <c r="Q146" i="6"/>
  <c r="O64" i="24"/>
  <c r="O71" i="6"/>
  <c r="O65" i="6"/>
  <c r="O70" i="6"/>
  <c r="H9" i="22"/>
  <c r="L9" i="22"/>
  <c r="K11" i="22"/>
  <c r="J11" i="22"/>
  <c r="H11" i="22"/>
  <c r="E211" i="24"/>
  <c r="F216" i="24"/>
  <c r="F212" i="24"/>
  <c r="F211" i="24"/>
  <c r="S179" i="7"/>
  <c r="V178" i="7"/>
  <c r="X178" i="7"/>
  <c r="W178" i="7"/>
  <c r="R67" i="7"/>
  <c r="S67" i="7"/>
  <c r="B81" i="7" s="1"/>
  <c r="P67" i="7"/>
  <c r="F9" i="22"/>
  <c r="F10" i="22"/>
  <c r="O65" i="24"/>
  <c r="O63" i="24"/>
  <c r="O62" i="6"/>
  <c r="Q141" i="6"/>
  <c r="Q194" i="6"/>
  <c r="S10" i="24"/>
  <c r="R231" i="7"/>
  <c r="Y211" i="7"/>
  <c r="Y208" i="7" s="1"/>
  <c r="U11" i="24"/>
  <c r="F215" i="24"/>
  <c r="Q193" i="6"/>
  <c r="O63" i="6"/>
  <c r="O61" i="6"/>
  <c r="L11" i="22"/>
  <c r="E9" i="22"/>
  <c r="G11" i="22"/>
  <c r="G10" i="22"/>
  <c r="C214" i="24"/>
  <c r="E212" i="24"/>
  <c r="C212" i="24"/>
  <c r="O137" i="24"/>
  <c r="F213" i="24"/>
  <c r="D211" i="24"/>
  <c r="Q179" i="7"/>
  <c r="T178" i="7"/>
  <c r="R179" i="7"/>
  <c r="Q64" i="7"/>
  <c r="D60" i="7" s="1"/>
  <c r="Q65" i="7"/>
  <c r="D61" i="7" s="1"/>
  <c r="S65" i="7"/>
  <c r="F61" i="7" s="1"/>
  <c r="O62" i="24"/>
  <c r="E214" i="24"/>
  <c r="O170" i="6"/>
  <c r="P64" i="7"/>
  <c r="C60" i="7" s="1"/>
  <c r="V179" i="7"/>
  <c r="T179" i="7"/>
  <c r="R146" i="6"/>
  <c r="O66" i="6"/>
  <c r="O67" i="6"/>
  <c r="H10" i="22"/>
  <c r="E10" i="22"/>
  <c r="G9" i="22"/>
  <c r="C9" i="22"/>
  <c r="E217" i="24"/>
  <c r="D216" i="24"/>
  <c r="C217" i="24"/>
  <c r="C215" i="24"/>
  <c r="F217" i="24"/>
  <c r="O138" i="24"/>
  <c r="C90" i="7"/>
  <c r="E213" i="24"/>
  <c r="W179" i="7"/>
  <c r="Q178" i="7"/>
  <c r="Q184" i="7" s="1"/>
  <c r="X179" i="7"/>
  <c r="U179" i="7"/>
  <c r="S64" i="7"/>
  <c r="F60" i="7" s="1"/>
  <c r="P65" i="7"/>
  <c r="C61" i="7" s="1"/>
  <c r="R64" i="7"/>
  <c r="O167" i="6"/>
  <c r="J9" i="22"/>
  <c r="O141" i="6"/>
  <c r="D300" i="7"/>
  <c r="D299" i="7"/>
  <c r="D298" i="7"/>
  <c r="C300" i="7"/>
  <c r="C299" i="7"/>
  <c r="V227" i="7"/>
  <c r="V224" i="7" s="1"/>
  <c r="R211" i="7"/>
  <c r="R208" i="7" s="1"/>
  <c r="X229" i="7"/>
  <c r="O68" i="6"/>
  <c r="R142" i="6"/>
  <c r="O67" i="24"/>
  <c r="O61" i="24"/>
  <c r="O143" i="6"/>
  <c r="P142" i="6"/>
  <c r="P146" i="6"/>
  <c r="O148" i="6"/>
  <c r="P145" i="6"/>
  <c r="R148" i="6"/>
  <c r="R144" i="6"/>
  <c r="R141" i="6"/>
  <c r="Q142" i="6"/>
  <c r="O66" i="24"/>
  <c r="Q145" i="6"/>
  <c r="R143" i="6"/>
  <c r="P147" i="6"/>
  <c r="P144" i="6"/>
  <c r="O145" i="6"/>
  <c r="P149" i="6"/>
  <c r="C211" i="24"/>
  <c r="W216" i="7"/>
  <c r="O146" i="6"/>
  <c r="O169" i="6"/>
  <c r="O173" i="6" s="1"/>
  <c r="D215" i="24"/>
  <c r="O70" i="24"/>
  <c r="P141" i="6"/>
  <c r="P148" i="6"/>
  <c r="R147" i="6"/>
  <c r="Q143" i="6"/>
  <c r="Q149" i="6"/>
  <c r="O149" i="6"/>
  <c r="C91" i="7"/>
  <c r="O147" i="6"/>
  <c r="P143" i="6"/>
  <c r="B203" i="24"/>
  <c r="O171" i="6"/>
  <c r="O144" i="6"/>
  <c r="Q144" i="6"/>
  <c r="D9" i="22"/>
  <c r="R149" i="6"/>
  <c r="O142" i="6"/>
  <c r="Q147" i="6"/>
  <c r="R145" i="6"/>
  <c r="Q148" i="6"/>
  <c r="E215" i="24"/>
  <c r="F214" i="24"/>
  <c r="R65" i="7"/>
  <c r="O71" i="24"/>
  <c r="G94" i="6"/>
  <c r="E98" i="24"/>
  <c r="U227" i="7"/>
  <c r="U224" i="7" s="1"/>
  <c r="W229" i="7"/>
  <c r="P212" i="7"/>
  <c r="U216" i="7"/>
  <c r="T214" i="7"/>
  <c r="V211" i="7"/>
  <c r="V208" i="7" s="1"/>
  <c r="E96" i="6"/>
  <c r="H95" i="6"/>
  <c r="S212" i="7"/>
  <c r="H99" i="24"/>
  <c r="E95" i="24"/>
  <c r="O69" i="24"/>
  <c r="T229" i="7"/>
  <c r="Z211" i="7"/>
  <c r="Z208" i="7" s="1"/>
  <c r="S211" i="7"/>
  <c r="S208" i="7" s="1"/>
  <c r="S229" i="7"/>
  <c r="S227" i="7"/>
  <c r="S224" i="7" s="1"/>
  <c r="T228" i="7"/>
  <c r="T230" i="7"/>
  <c r="U217" i="7"/>
  <c r="Q233" i="7"/>
  <c r="Y216" i="7"/>
  <c r="V214" i="7"/>
  <c r="P222" i="6"/>
  <c r="P28" i="7"/>
  <c r="E100" i="24"/>
  <c r="Y10" i="6"/>
  <c r="R227" i="7"/>
  <c r="R224" i="7" s="1"/>
  <c r="V228" i="7"/>
  <c r="P232" i="7"/>
  <c r="Z214" i="7"/>
  <c r="W211" i="7"/>
  <c r="W208" i="7" s="1"/>
  <c r="V232" i="7"/>
  <c r="Y229" i="7"/>
  <c r="H100" i="6"/>
  <c r="H100" i="24"/>
  <c r="N221" i="6"/>
  <c r="T221" i="6"/>
  <c r="P268" i="7"/>
  <c r="R268" i="7"/>
  <c r="O269" i="7"/>
  <c r="O268" i="7"/>
  <c r="T153" i="7"/>
  <c r="R154" i="7"/>
  <c r="V153" i="7"/>
  <c r="U153" i="7"/>
  <c r="Q152" i="7"/>
  <c r="O270" i="7"/>
  <c r="P271" i="7"/>
  <c r="R269" i="7"/>
  <c r="R270" i="7"/>
  <c r="P269" i="7"/>
  <c r="R271" i="7"/>
  <c r="P270" i="7"/>
  <c r="O271" i="7"/>
  <c r="O187" i="24"/>
  <c r="S187" i="24"/>
  <c r="Q187" i="24"/>
  <c r="R187" i="24"/>
  <c r="P187" i="24"/>
  <c r="T187" i="24"/>
  <c r="N91" i="7"/>
  <c r="B93" i="7" s="1"/>
  <c r="T185" i="7" l="1"/>
  <c r="B186" i="6"/>
  <c r="O139" i="24"/>
  <c r="B150" i="24" s="1"/>
  <c r="O136" i="7"/>
  <c r="O135" i="7"/>
  <c r="O139" i="7"/>
  <c r="O140" i="7" s="1"/>
  <c r="B146" i="7" s="1"/>
  <c r="P108" i="7"/>
  <c r="O108" i="7"/>
  <c r="Q112" i="7"/>
  <c r="Q113" i="7" s="1"/>
  <c r="B119" i="7" s="1"/>
  <c r="Q109" i="7"/>
  <c r="Q108" i="7"/>
  <c r="Q209" i="7"/>
  <c r="Q206" i="7" s="1"/>
  <c r="W227" i="6"/>
  <c r="W222" i="6" s="1"/>
  <c r="S185" i="7"/>
  <c r="X185" i="7"/>
  <c r="J426" i="7"/>
  <c r="J410" i="7"/>
  <c r="J422" i="7"/>
  <c r="J400" i="7"/>
  <c r="J405" i="7"/>
  <c r="J423" i="7"/>
  <c r="J411" i="7"/>
  <c r="J420" i="7"/>
  <c r="J425" i="7"/>
  <c r="J424" i="7"/>
  <c r="J418" i="7"/>
  <c r="J431" i="7"/>
  <c r="J412" i="7"/>
  <c r="J427" i="7"/>
  <c r="J432" i="7"/>
  <c r="J413" i="7"/>
  <c r="J401" i="7"/>
  <c r="J429" i="7"/>
  <c r="J415" i="7"/>
  <c r="J419" i="7"/>
  <c r="J409" i="7"/>
  <c r="J408" i="7"/>
  <c r="J407" i="7"/>
  <c r="J406" i="7"/>
  <c r="J414" i="7"/>
  <c r="J404" i="7"/>
  <c r="J430" i="7"/>
  <c r="J428" i="7"/>
  <c r="J421" i="7"/>
  <c r="J402" i="7"/>
  <c r="J403" i="7"/>
  <c r="J417" i="7"/>
  <c r="J416" i="7"/>
  <c r="D98" i="6"/>
  <c r="R185" i="7"/>
  <c r="U185" i="7"/>
  <c r="W185" i="7"/>
  <c r="V184" i="7"/>
  <c r="U184" i="7"/>
  <c r="S184" i="7"/>
  <c r="T184" i="7"/>
  <c r="W184" i="7"/>
  <c r="V185" i="7"/>
  <c r="Q185" i="7"/>
  <c r="X184" i="7"/>
  <c r="R184" i="7"/>
  <c r="P185" i="7"/>
  <c r="P184" i="7"/>
  <c r="S225" i="7"/>
  <c r="S222" i="7" s="1"/>
  <c r="M60" i="7"/>
  <c r="L60" i="7"/>
  <c r="M59" i="7"/>
  <c r="L59" i="7"/>
  <c r="Z205" i="7"/>
  <c r="U12" i="24"/>
  <c r="O12" i="24"/>
  <c r="Q12" i="24"/>
  <c r="Q225" i="7"/>
  <c r="Q222" i="7" s="1"/>
  <c r="V12" i="24"/>
  <c r="L63" i="24"/>
  <c r="L62" i="24"/>
  <c r="R12" i="24"/>
  <c r="Q70" i="7"/>
  <c r="M61" i="6"/>
  <c r="M63" i="6"/>
  <c r="Z221" i="7"/>
  <c r="M62" i="6"/>
  <c r="M65" i="6"/>
  <c r="D95" i="24"/>
  <c r="X205" i="7"/>
  <c r="Z210" i="7"/>
  <c r="Z207" i="7" s="1"/>
  <c r="S12" i="24"/>
  <c r="D94" i="24"/>
  <c r="D96" i="24"/>
  <c r="D98" i="24"/>
  <c r="D99" i="24"/>
  <c r="D97" i="24"/>
  <c r="U12" i="6"/>
  <c r="AB12" i="24"/>
  <c r="T210" i="7"/>
  <c r="T207" i="7" s="1"/>
  <c r="X12" i="24"/>
  <c r="AD12" i="24"/>
  <c r="W205" i="7"/>
  <c r="R221" i="7"/>
  <c r="U205" i="7"/>
  <c r="V221" i="7"/>
  <c r="AA12" i="24"/>
  <c r="V205" i="7"/>
  <c r="R180" i="7"/>
  <c r="P180" i="7"/>
  <c r="U226" i="7"/>
  <c r="U223" i="7" s="1"/>
  <c r="Z222" i="7"/>
  <c r="W180" i="7"/>
  <c r="Q205" i="7"/>
  <c r="Z12" i="24"/>
  <c r="T12" i="24"/>
  <c r="F97" i="6"/>
  <c r="Z209" i="7"/>
  <c r="Z206" i="7" s="1"/>
  <c r="Y226" i="7"/>
  <c r="Y223" i="7" s="1"/>
  <c r="U210" i="7"/>
  <c r="U207" i="7" s="1"/>
  <c r="S221" i="7"/>
  <c r="S209" i="7"/>
  <c r="S206" i="7" s="1"/>
  <c r="Y12" i="6"/>
  <c r="P210" i="7"/>
  <c r="P207" i="7" s="1"/>
  <c r="D95" i="6"/>
  <c r="D94" i="6"/>
  <c r="R207" i="7"/>
  <c r="T209" i="7"/>
  <c r="T206" i="7" s="1"/>
  <c r="X226" i="7"/>
  <c r="X223" i="7" s="1"/>
  <c r="Y12" i="24"/>
  <c r="X210" i="7"/>
  <c r="X207" i="7" s="1"/>
  <c r="U225" i="7"/>
  <c r="U222" i="7" s="1"/>
  <c r="V210" i="7"/>
  <c r="V207" i="7" s="1"/>
  <c r="P209" i="7"/>
  <c r="P206" i="7" s="1"/>
  <c r="X227" i="6"/>
  <c r="X222" i="6" s="1"/>
  <c r="Y205" i="7"/>
  <c r="S180" i="7"/>
  <c r="W225" i="7"/>
  <c r="W222" i="7" s="1"/>
  <c r="X180" i="7"/>
  <c r="Q12" i="6"/>
  <c r="F94" i="24"/>
  <c r="Q226" i="7"/>
  <c r="Q223" i="7" s="1"/>
  <c r="T221" i="7"/>
  <c r="P12" i="24"/>
  <c r="P71" i="7"/>
  <c r="X225" i="7"/>
  <c r="X222" i="7" s="1"/>
  <c r="T205" i="7"/>
  <c r="S226" i="7"/>
  <c r="S223" i="7" s="1"/>
  <c r="R225" i="7"/>
  <c r="R222" i="7" s="1"/>
  <c r="O141" i="24"/>
  <c r="R108" i="24"/>
  <c r="N108" i="24"/>
  <c r="R12" i="6"/>
  <c r="X209" i="7"/>
  <c r="X206" i="7" s="1"/>
  <c r="P225" i="7"/>
  <c r="P222" i="7" s="1"/>
  <c r="S210" i="7"/>
  <c r="S207" i="7" s="1"/>
  <c r="V12" i="6"/>
  <c r="P12" i="6"/>
  <c r="W226" i="7"/>
  <c r="W223" i="7" s="1"/>
  <c r="W12" i="24"/>
  <c r="Y221" i="7"/>
  <c r="P108" i="24"/>
  <c r="Q108" i="24"/>
  <c r="P205" i="7"/>
  <c r="X221" i="7"/>
  <c r="U209" i="7"/>
  <c r="U206" i="7" s="1"/>
  <c r="Z12" i="6"/>
  <c r="Y209" i="7"/>
  <c r="Y206" i="7" s="1"/>
  <c r="AA12" i="6"/>
  <c r="F94" i="6"/>
  <c r="V225" i="7"/>
  <c r="V222" i="7" s="1"/>
  <c r="W210" i="7"/>
  <c r="W207" i="7" s="1"/>
  <c r="R205" i="7"/>
  <c r="Q71" i="7"/>
  <c r="W221" i="7"/>
  <c r="T108" i="24"/>
  <c r="S108" i="24"/>
  <c r="O108" i="24"/>
  <c r="U221" i="7"/>
  <c r="R226" i="7"/>
  <c r="R223" i="7" s="1"/>
  <c r="X12" i="6"/>
  <c r="W209" i="7"/>
  <c r="W206" i="7" s="1"/>
  <c r="Y225" i="7"/>
  <c r="Y222" i="7" s="1"/>
  <c r="P226" i="7"/>
  <c r="P223" i="7" s="1"/>
  <c r="T226" i="7"/>
  <c r="T223" i="7" s="1"/>
  <c r="S205" i="7"/>
  <c r="F96" i="6"/>
  <c r="F98" i="6"/>
  <c r="F99" i="6"/>
  <c r="V226" i="7"/>
  <c r="V223" i="7" s="1"/>
  <c r="Y210" i="7"/>
  <c r="Y207" i="7" s="1"/>
  <c r="F95" i="6"/>
  <c r="O142" i="24"/>
  <c r="U180" i="7"/>
  <c r="D97" i="6"/>
  <c r="T12" i="6"/>
  <c r="V209" i="7"/>
  <c r="V206" i="7" s="1"/>
  <c r="AB12" i="6"/>
  <c r="AB227" i="6"/>
  <c r="AB222" i="6" s="1"/>
  <c r="Y227" i="6"/>
  <c r="Y222" i="6" s="1"/>
  <c r="Z227" i="6"/>
  <c r="Z222" i="6" s="1"/>
  <c r="R209" i="7"/>
  <c r="R206" i="7" s="1"/>
  <c r="O175" i="6"/>
  <c r="AA227" i="6"/>
  <c r="AA222" i="6" s="1"/>
  <c r="S12" i="6"/>
  <c r="Z226" i="7"/>
  <c r="Z223" i="7" s="1"/>
  <c r="W12" i="6"/>
  <c r="O12" i="6"/>
  <c r="AC12" i="6"/>
  <c r="D96" i="6"/>
  <c r="Q210" i="7"/>
  <c r="Q207" i="7" s="1"/>
  <c r="P109" i="7"/>
  <c r="T180" i="7"/>
  <c r="S70" i="7"/>
  <c r="O109" i="7"/>
  <c r="S71" i="7"/>
  <c r="R70" i="7"/>
  <c r="E60" i="7"/>
  <c r="Q180" i="7"/>
  <c r="P70" i="7"/>
  <c r="V180" i="7"/>
  <c r="F100" i="24"/>
  <c r="O176" i="6"/>
  <c r="T225" i="7"/>
  <c r="T222" i="7" s="1"/>
  <c r="E61" i="7"/>
  <c r="R71" i="7"/>
  <c r="D90" i="7"/>
  <c r="D91" i="7"/>
  <c r="F96" i="24"/>
  <c r="AF207" i="7"/>
  <c r="F98" i="24"/>
  <c r="F97" i="24"/>
  <c r="Q221" i="7"/>
  <c r="F99" i="24"/>
  <c r="F95" i="24"/>
  <c r="Q415" i="7" l="1"/>
  <c r="P417" i="7"/>
  <c r="P424" i="7"/>
  <c r="Q403" i="7"/>
  <c r="Q409" i="7"/>
  <c r="P405" i="7"/>
  <c r="Q406" i="7"/>
  <c r="P400" i="7"/>
  <c r="Q419" i="7"/>
  <c r="P411" i="7"/>
  <c r="Q404" i="7"/>
  <c r="P406" i="7"/>
  <c r="Q410" i="7"/>
  <c r="Q411" i="7"/>
  <c r="Q408" i="7"/>
  <c r="P428" i="7"/>
  <c r="P412" i="7"/>
  <c r="Q432" i="7"/>
  <c r="P429" i="7"/>
  <c r="Q430" i="7"/>
  <c r="P432" i="7"/>
  <c r="Q407" i="7"/>
  <c r="P403" i="7"/>
  <c r="P430" i="7"/>
  <c r="P401" i="7"/>
  <c r="Q402" i="7"/>
  <c r="Q427" i="7"/>
  <c r="P415" i="7"/>
  <c r="Q400" i="7"/>
  <c r="P402" i="7"/>
  <c r="Q412" i="7"/>
  <c r="Q429" i="7"/>
  <c r="P407" i="7"/>
  <c r="Q405" i="7"/>
  <c r="P421" i="7"/>
  <c r="Q422" i="7"/>
  <c r="P416" i="7"/>
  <c r="Q421" i="7"/>
  <c r="P427" i="7"/>
  <c r="Q428" i="7"/>
  <c r="P422" i="7"/>
  <c r="Q426" i="7"/>
  <c r="P420" i="7"/>
  <c r="Q413" i="7"/>
  <c r="Q424" i="7"/>
  <c r="P426" i="7"/>
  <c r="P410" i="7"/>
  <c r="P409" i="7"/>
  <c r="Q417" i="7"/>
  <c r="P425" i="7"/>
  <c r="Q431" i="7"/>
  <c r="Q423" i="7"/>
  <c r="P413" i="7"/>
  <c r="Q414" i="7"/>
  <c r="P408" i="7"/>
  <c r="Q401" i="7"/>
  <c r="P419" i="7"/>
  <c r="Q420" i="7"/>
  <c r="P414" i="7"/>
  <c r="Q418" i="7"/>
  <c r="P404" i="7"/>
  <c r="P431" i="7"/>
  <c r="Q416" i="7"/>
  <c r="P418" i="7"/>
  <c r="P423" i="7"/>
  <c r="Q425" i="7"/>
  <c r="N120" i="24"/>
  <c r="N60" i="7"/>
  <c r="N59" i="7"/>
  <c r="M58" i="6"/>
  <c r="N119" i="24"/>
  <c r="S119" i="24"/>
  <c r="Q119" i="24"/>
  <c r="U120" i="24"/>
  <c r="T120" i="24"/>
  <c r="O119" i="24"/>
  <c r="R120" i="24"/>
  <c r="U119" i="24"/>
  <c r="R119" i="24"/>
  <c r="O120" i="24"/>
  <c r="P120" i="24"/>
  <c r="Q120" i="24"/>
  <c r="P119" i="24"/>
  <c r="S120" i="24"/>
  <c r="T119" i="24"/>
  <c r="N122" i="24" l="1"/>
  <c r="Q122" i="24"/>
  <c r="P122" i="24"/>
  <c r="S122" i="24"/>
  <c r="O122" i="24"/>
  <c r="T122" i="24"/>
  <c r="R122" i="24"/>
  <c r="U122" i="24"/>
</calcChain>
</file>

<file path=xl/sharedStrings.xml><?xml version="1.0" encoding="utf-8"?>
<sst xmlns="http://schemas.openxmlformats.org/spreadsheetml/2006/main" count="15577" uniqueCount="982">
  <si>
    <t>65 plus</t>
  </si>
  <si>
    <t>Age group</t>
  </si>
  <si>
    <t>Male</t>
  </si>
  <si>
    <t>Female</t>
  </si>
  <si>
    <t>All</t>
  </si>
  <si>
    <t>Under 65</t>
  </si>
  <si>
    <t>65 and over</t>
  </si>
  <si>
    <t>Total</t>
  </si>
  <si>
    <t xml:space="preserve">Home Care </t>
  </si>
  <si>
    <t>Meals</t>
  </si>
  <si>
    <t>Direct Payments</t>
  </si>
  <si>
    <t>Age Group</t>
  </si>
  <si>
    <t>Dementia</t>
  </si>
  <si>
    <t>Mental Health</t>
  </si>
  <si>
    <t>Learning Disability</t>
  </si>
  <si>
    <t>Physical Disability</t>
  </si>
  <si>
    <t>Other</t>
  </si>
  <si>
    <t>Not known</t>
  </si>
  <si>
    <t xml:space="preserve">Service provider </t>
  </si>
  <si>
    <t>LA Only</t>
  </si>
  <si>
    <t>Voluntary only</t>
  </si>
  <si>
    <t>Private only</t>
  </si>
  <si>
    <t>LA &amp; Private</t>
  </si>
  <si>
    <t>LA &amp; Voluntary</t>
  </si>
  <si>
    <t>Scotland</t>
  </si>
  <si>
    <t>Hours</t>
  </si>
  <si>
    <t>&lt;5</t>
  </si>
  <si>
    <t>5 to &lt;10</t>
  </si>
  <si>
    <t>10 to &lt;15</t>
  </si>
  <si>
    <t>15 to &lt;20</t>
  </si>
  <si>
    <t>20 to &lt;25</t>
  </si>
  <si>
    <t>25 to &lt;30</t>
  </si>
  <si>
    <t>30 to &lt;35</t>
  </si>
  <si>
    <t>35 to &lt;40</t>
  </si>
  <si>
    <t>40 to &lt;45</t>
  </si>
  <si>
    <t>45 to &lt;50</t>
  </si>
  <si>
    <t>Community Alarm only</t>
  </si>
  <si>
    <t>Telecare only</t>
  </si>
  <si>
    <t>Community Alarm 
and Telecare</t>
  </si>
  <si>
    <t>65+</t>
  </si>
  <si>
    <t>85+</t>
  </si>
  <si>
    <t>Number of clients</t>
  </si>
  <si>
    <t>All other combinations of 2+ providers</t>
  </si>
  <si>
    <t>Hot Meals</t>
  </si>
  <si>
    <t>Frozen Meals</t>
  </si>
  <si>
    <t>65-&lt;75</t>
  </si>
  <si>
    <t>75-&lt;85</t>
  </si>
  <si>
    <t>Physical disability</t>
  </si>
  <si>
    <t>All Ages</t>
  </si>
  <si>
    <t>Aberdeen City</t>
  </si>
  <si>
    <t>Aberdeenshire</t>
  </si>
  <si>
    <t>Angus</t>
  </si>
  <si>
    <t>Argyll &amp; Bute</t>
  </si>
  <si>
    <t>Clackmannanshire</t>
  </si>
  <si>
    <t>Dumfries &amp; Galloway</t>
  </si>
  <si>
    <t>Dundee City</t>
  </si>
  <si>
    <t>East Ayrshire</t>
  </si>
  <si>
    <t>East Dunbartonshire</t>
  </si>
  <si>
    <t>East Lothian</t>
  </si>
  <si>
    <t>East Renfrewshire</t>
  </si>
  <si>
    <t>Edinburgh, City of</t>
  </si>
  <si>
    <t>Eilean Siar</t>
  </si>
  <si>
    <t>Falkirk</t>
  </si>
  <si>
    <t>Fife</t>
  </si>
  <si>
    <t>Glasgow City</t>
  </si>
  <si>
    <t>Highland</t>
  </si>
  <si>
    <t>Inverclyde</t>
  </si>
  <si>
    <t>Midlothian</t>
  </si>
  <si>
    <t>Moray</t>
  </si>
  <si>
    <t>North Ayrshire</t>
  </si>
  <si>
    <t>North Lanarkshire</t>
  </si>
  <si>
    <t>Orkney Islands</t>
  </si>
  <si>
    <t>Perth &amp; Kinross</t>
  </si>
  <si>
    <t>Renfrewshire</t>
  </si>
  <si>
    <t>Scottish Borders</t>
  </si>
  <si>
    <t>Shetland Islands</t>
  </si>
  <si>
    <t>South Ayrshire</t>
  </si>
  <si>
    <t>South Lanarkshire</t>
  </si>
  <si>
    <t>Stirling</t>
  </si>
  <si>
    <t>West Dunbartonshire</t>
  </si>
  <si>
    <t>West Lothian</t>
  </si>
  <si>
    <t>Learning and Physical Disability</t>
  </si>
  <si>
    <t>Private sector only</t>
  </si>
  <si>
    <t>Voluntary sector only</t>
  </si>
  <si>
    <t>LA plus private</t>
  </si>
  <si>
    <t>LA plus voluntary</t>
  </si>
  <si>
    <t>Local Authority only</t>
  </si>
  <si>
    <t>Frail older people</t>
  </si>
  <si>
    <t>All other combination</t>
  </si>
  <si>
    <t>Learning disability</t>
  </si>
  <si>
    <t xml:space="preserve">Total hours </t>
  </si>
  <si>
    <t>Total Hours excluding 24/7 Care</t>
  </si>
  <si>
    <t xml:space="preserve">Learning Disability </t>
  </si>
  <si>
    <t>Solely from Local Authority</t>
  </si>
  <si>
    <t>Combination of provision from LA and private / voluntary sector</t>
  </si>
  <si>
    <t>Solely from private / voluntary Sector</t>
  </si>
  <si>
    <t>Client hours</t>
  </si>
  <si>
    <t>Living Alone</t>
  </si>
  <si>
    <t>Client Group</t>
  </si>
  <si>
    <t>Select Local Authority</t>
  </si>
  <si>
    <t>0-64</t>
  </si>
  <si>
    <t>under 65 clients</t>
  </si>
  <si>
    <t>Total Clients</t>
  </si>
  <si>
    <t>*</t>
  </si>
  <si>
    <t>65 + clients</t>
  </si>
  <si>
    <t>age</t>
  </si>
  <si>
    <t>Hot</t>
  </si>
  <si>
    <t>Frozen</t>
  </si>
  <si>
    <t>0-&lt;65</t>
  </si>
  <si>
    <t>Local Authority</t>
  </si>
  <si>
    <t>0-17</t>
  </si>
  <si>
    <t>01)Dementia</t>
  </si>
  <si>
    <t>02)Mental H</t>
  </si>
  <si>
    <t>03)Learning</t>
  </si>
  <si>
    <t>04)LD+PD</t>
  </si>
  <si>
    <t>05)PD</t>
  </si>
  <si>
    <t>06)Frail ol</t>
  </si>
  <si>
    <t>07)Other</t>
  </si>
  <si>
    <t>Notknown</t>
  </si>
  <si>
    <t>under 65 hours</t>
  </si>
  <si>
    <t>65 + hours</t>
  </si>
  <si>
    <t>NA</t>
  </si>
  <si>
    <t>Total Hours</t>
  </si>
  <si>
    <r>
      <rPr>
        <b/>
        <sz val="10"/>
        <color indexed="8"/>
        <rFont val="Arial"/>
        <family val="2"/>
      </rPr>
      <t>HOURS DISTRIBUTION</t>
    </r>
    <r>
      <rPr>
        <sz val="10"/>
        <color theme="1"/>
        <rFont val="Arial"/>
        <family val="2"/>
      </rPr>
      <t xml:space="preserve"> </t>
    </r>
  </si>
  <si>
    <t xml:space="preserve">Hours distribution </t>
  </si>
  <si>
    <t>Service Provider</t>
  </si>
  <si>
    <t>Year</t>
  </si>
  <si>
    <t>2000Aberdeenshire</t>
  </si>
  <si>
    <t>2000Angus</t>
  </si>
  <si>
    <t>2000Argyll &amp; Bute</t>
  </si>
  <si>
    <t>2000Clackmannanshire</t>
  </si>
  <si>
    <t>2000Dumfries &amp; Galloway</t>
  </si>
  <si>
    <t>2000Dundee City</t>
  </si>
  <si>
    <t>2000East Ayrshire</t>
  </si>
  <si>
    <t>2000East Dunbartonshire</t>
  </si>
  <si>
    <t>2000East Lothian</t>
  </si>
  <si>
    <t>2000East Renfrewshire</t>
  </si>
  <si>
    <t>2000Edinburgh, City of</t>
  </si>
  <si>
    <t>2000Eilean Siar</t>
  </si>
  <si>
    <t>2000Falkirk</t>
  </si>
  <si>
    <t>2000Fife</t>
  </si>
  <si>
    <t>2000Glasgow City</t>
  </si>
  <si>
    <t>2000Highland</t>
  </si>
  <si>
    <t>2000Inverclyde</t>
  </si>
  <si>
    <t>2000Midlothian</t>
  </si>
  <si>
    <t>2000Moray</t>
  </si>
  <si>
    <t>2000North Ayrshire</t>
  </si>
  <si>
    <t>2000North Lanarkshire</t>
  </si>
  <si>
    <t>2000Orkney Islands</t>
  </si>
  <si>
    <t>2000Perth &amp; Kinross</t>
  </si>
  <si>
    <t>2000Renfrewshire</t>
  </si>
  <si>
    <t>2000Scottish Borders</t>
  </si>
  <si>
    <t>2000Shetland Islands</t>
  </si>
  <si>
    <t>2000South Ayrshire</t>
  </si>
  <si>
    <t>2000South Lanarkshire</t>
  </si>
  <si>
    <t>2000Stirling</t>
  </si>
  <si>
    <t>2000West Dunbartonshire</t>
  </si>
  <si>
    <t>2000West Lothian</t>
  </si>
  <si>
    <t>2000Scotland</t>
  </si>
  <si>
    <t>2001Aberdeen City</t>
  </si>
  <si>
    <t>2001Aberdeenshire</t>
  </si>
  <si>
    <t>2001Angus</t>
  </si>
  <si>
    <t>2001Argyll &amp; Bute</t>
  </si>
  <si>
    <t>2001Clackmannanshire</t>
  </si>
  <si>
    <t>2001Dumfries &amp; Galloway</t>
  </si>
  <si>
    <t>2001Dundee City</t>
  </si>
  <si>
    <t>2001East Ayrshire</t>
  </si>
  <si>
    <t>2001East Dunbartonshire</t>
  </si>
  <si>
    <t>2001East Lothian</t>
  </si>
  <si>
    <t>2001East Renfrewshire</t>
  </si>
  <si>
    <t>2001Edinburgh, City of</t>
  </si>
  <si>
    <t>2001Eilean Siar</t>
  </si>
  <si>
    <t>2001Falkirk</t>
  </si>
  <si>
    <t>2001Fife</t>
  </si>
  <si>
    <t>2001Glasgow City</t>
  </si>
  <si>
    <t>2001Highland</t>
  </si>
  <si>
    <t>2001Inverclyde</t>
  </si>
  <si>
    <t>2001Midlothian</t>
  </si>
  <si>
    <t>2001Moray</t>
  </si>
  <si>
    <t>2001North Ayrshire</t>
  </si>
  <si>
    <t>2001North Lanarkshire</t>
  </si>
  <si>
    <t>2001Orkney Islands</t>
  </si>
  <si>
    <t>2001Perth &amp; Kinross</t>
  </si>
  <si>
    <t>2001Renfrewshire</t>
  </si>
  <si>
    <t>2001Scottish Borders</t>
  </si>
  <si>
    <t>2001Shetland Islands</t>
  </si>
  <si>
    <t>2001South Ayrshire</t>
  </si>
  <si>
    <t>2001South Lanarkshire</t>
  </si>
  <si>
    <t>2001Stirling</t>
  </si>
  <si>
    <t>2001West Dunbartonshire</t>
  </si>
  <si>
    <t>2001West Lothian</t>
  </si>
  <si>
    <t>2001Scotland</t>
  </si>
  <si>
    <t>2002Aberdeen City</t>
  </si>
  <si>
    <t>2002Aberdeenshire</t>
  </si>
  <si>
    <t>2002Angus</t>
  </si>
  <si>
    <t>2002Argyll &amp; Bute</t>
  </si>
  <si>
    <t>2002Clackmannanshire</t>
  </si>
  <si>
    <t>2002Dumfries &amp; Galloway</t>
  </si>
  <si>
    <t>2002Dundee City</t>
  </si>
  <si>
    <t>2002East Ayrshire</t>
  </si>
  <si>
    <t>2002East Dunbartonshire</t>
  </si>
  <si>
    <t>2002East Lothian</t>
  </si>
  <si>
    <t>2002East Renfrewshire</t>
  </si>
  <si>
    <t>2002Edinburgh, City of</t>
  </si>
  <si>
    <t>2002Eilean Siar</t>
  </si>
  <si>
    <t>2002Falkirk</t>
  </si>
  <si>
    <t>2002Fife</t>
  </si>
  <si>
    <t>2002Glasgow City</t>
  </si>
  <si>
    <t>2002Highland</t>
  </si>
  <si>
    <t>2002Inverclyde</t>
  </si>
  <si>
    <t>2002Midlothian</t>
  </si>
  <si>
    <t>2002Moray</t>
  </si>
  <si>
    <t>2002North Ayrshire</t>
  </si>
  <si>
    <t>2002North Lanarkshire</t>
  </si>
  <si>
    <t>2002Orkney Islands</t>
  </si>
  <si>
    <t>2002Perth &amp; Kinross</t>
  </si>
  <si>
    <t>2002Renfrewshire</t>
  </si>
  <si>
    <t>2002Scottish Borders</t>
  </si>
  <si>
    <t>2002Shetland Islands</t>
  </si>
  <si>
    <t>2002South Ayrshire</t>
  </si>
  <si>
    <t>2002South Lanarkshire</t>
  </si>
  <si>
    <t>2002Stirling</t>
  </si>
  <si>
    <t>2002West Dunbartonshire</t>
  </si>
  <si>
    <t>2002West Lothian</t>
  </si>
  <si>
    <t>2002Scotland</t>
  </si>
  <si>
    <t>2003Aberdeen City</t>
  </si>
  <si>
    <t>2003Aberdeenshire</t>
  </si>
  <si>
    <t>2003Angus</t>
  </si>
  <si>
    <t>2003Argyll &amp; Bute</t>
  </si>
  <si>
    <t>2003Clackmannanshire</t>
  </si>
  <si>
    <t>2003Dumfries &amp; Galloway</t>
  </si>
  <si>
    <t>2003Dundee City</t>
  </si>
  <si>
    <t>2003East Ayrshire</t>
  </si>
  <si>
    <t>2003East Dunbartonshire</t>
  </si>
  <si>
    <t>2003East Lothian</t>
  </si>
  <si>
    <t>2003East Renfrewshire</t>
  </si>
  <si>
    <t>2003Edinburgh, City of</t>
  </si>
  <si>
    <t>2003Eilean Siar</t>
  </si>
  <si>
    <t>2003Falkirk</t>
  </si>
  <si>
    <t>2003Fife</t>
  </si>
  <si>
    <t>2003Glasgow City</t>
  </si>
  <si>
    <t>2003Highland</t>
  </si>
  <si>
    <t>2003Inverclyde</t>
  </si>
  <si>
    <t>2003Midlothian</t>
  </si>
  <si>
    <t>2003Moray</t>
  </si>
  <si>
    <t>2003North Ayrshire</t>
  </si>
  <si>
    <t>2003North Lanarkshire</t>
  </si>
  <si>
    <t>2003Orkney Islands</t>
  </si>
  <si>
    <t>2003Perth &amp; Kinross</t>
  </si>
  <si>
    <t>2003Renfrewshire</t>
  </si>
  <si>
    <t>2003Scottish Borders</t>
  </si>
  <si>
    <t>2003Shetland Islands</t>
  </si>
  <si>
    <t>2003South Ayrshire</t>
  </si>
  <si>
    <t>2003South Lanarkshire</t>
  </si>
  <si>
    <t>2003Stirling</t>
  </si>
  <si>
    <t>2003West Dunbartonshire</t>
  </si>
  <si>
    <t>2003West Lothian</t>
  </si>
  <si>
    <t>2003Scotland</t>
  </si>
  <si>
    <t>2004Aberdeen City</t>
  </si>
  <si>
    <t>2004Aberdeenshire</t>
  </si>
  <si>
    <t>2004Angus</t>
  </si>
  <si>
    <t>2004Argyll &amp; Bute</t>
  </si>
  <si>
    <t>2004Clackmannanshire</t>
  </si>
  <si>
    <t>2004Dumfries &amp; Galloway</t>
  </si>
  <si>
    <t>2004Dundee City</t>
  </si>
  <si>
    <t>2004East Ayrshire</t>
  </si>
  <si>
    <t>2004East Dunbartonshire</t>
  </si>
  <si>
    <t>2004East Lothian</t>
  </si>
  <si>
    <t>2004East Renfrewshire</t>
  </si>
  <si>
    <t>2004Edinburgh, City of</t>
  </si>
  <si>
    <t>2004Eilean Siar</t>
  </si>
  <si>
    <t>2004Falkirk</t>
  </si>
  <si>
    <t>2004Fife</t>
  </si>
  <si>
    <t>2004Glasgow City</t>
  </si>
  <si>
    <t>2004Highland</t>
  </si>
  <si>
    <t>2004Inverclyde</t>
  </si>
  <si>
    <t>2004Midlothian</t>
  </si>
  <si>
    <t>2004Moray</t>
  </si>
  <si>
    <t>2004North Ayrshire</t>
  </si>
  <si>
    <t>2004North Lanarkshire</t>
  </si>
  <si>
    <t>2004Orkney Islands</t>
  </si>
  <si>
    <t>2004Perth &amp; Kinross</t>
  </si>
  <si>
    <t>2004Renfrewshire</t>
  </si>
  <si>
    <t>2004Scottish Borders</t>
  </si>
  <si>
    <t>2004Shetland Islands</t>
  </si>
  <si>
    <t>2004South Ayrshire</t>
  </si>
  <si>
    <t>2004South Lanarkshire</t>
  </si>
  <si>
    <t>2004Stirling</t>
  </si>
  <si>
    <t>2004West Dunbartonshire</t>
  </si>
  <si>
    <t>2004West Lothian</t>
  </si>
  <si>
    <t>2004Scotland</t>
  </si>
  <si>
    <t>2005Aberdeen City</t>
  </si>
  <si>
    <t>2005Aberdeenshire</t>
  </si>
  <si>
    <t>2005Angus</t>
  </si>
  <si>
    <t>2005Argyll &amp; Bute</t>
  </si>
  <si>
    <t>2005Clackmannanshire</t>
  </si>
  <si>
    <t>2005Dumfries &amp; Galloway</t>
  </si>
  <si>
    <t>2005Dundee City</t>
  </si>
  <si>
    <t>2005East Ayrshire</t>
  </si>
  <si>
    <t>2005East Dunbartonshire</t>
  </si>
  <si>
    <t>2005East Lothian</t>
  </si>
  <si>
    <t>2005East Renfrewshire</t>
  </si>
  <si>
    <t>2005Edinburgh, City of</t>
  </si>
  <si>
    <t>2005Eilean Siar</t>
  </si>
  <si>
    <t>2005Falkirk</t>
  </si>
  <si>
    <t>2005Fife</t>
  </si>
  <si>
    <t>2005Glasgow City</t>
  </si>
  <si>
    <t>2005Highland</t>
  </si>
  <si>
    <t>2005Inverclyde</t>
  </si>
  <si>
    <t>2005Midlothian</t>
  </si>
  <si>
    <t>2005Moray</t>
  </si>
  <si>
    <t>2005North Ayrshire</t>
  </si>
  <si>
    <t>2005North Lanarkshire</t>
  </si>
  <si>
    <t>2005Orkney Islands</t>
  </si>
  <si>
    <t>2005Perth &amp; Kinross</t>
  </si>
  <si>
    <t>2005Renfrewshire</t>
  </si>
  <si>
    <t>2005Scottish Borders</t>
  </si>
  <si>
    <t>2005Shetland Islands</t>
  </si>
  <si>
    <t>2005South Ayrshire</t>
  </si>
  <si>
    <t>2005South Lanarkshire</t>
  </si>
  <si>
    <t>2005Stirling</t>
  </si>
  <si>
    <t>2005West Dunbartonshire</t>
  </si>
  <si>
    <t>2005West Lothian</t>
  </si>
  <si>
    <t>2005Scotland</t>
  </si>
  <si>
    <t>2006Aberdeen City</t>
  </si>
  <si>
    <t>2006Aberdeenshire</t>
  </si>
  <si>
    <t>2006Angus</t>
  </si>
  <si>
    <t>2006Argyll &amp; Bute</t>
  </si>
  <si>
    <t>2006Clackmannanshire</t>
  </si>
  <si>
    <t>2006Dumfries &amp; Galloway</t>
  </si>
  <si>
    <t>2006Dundee City</t>
  </si>
  <si>
    <t>2006East Ayrshire</t>
  </si>
  <si>
    <t>2006East Dunbartonshire</t>
  </si>
  <si>
    <t>2006East Lothian</t>
  </si>
  <si>
    <t>2006East Renfrewshire</t>
  </si>
  <si>
    <t>2006Edinburgh, City of</t>
  </si>
  <si>
    <t>2006Eilean Siar</t>
  </si>
  <si>
    <t>2006Falkirk</t>
  </si>
  <si>
    <t>2006Fife</t>
  </si>
  <si>
    <t>2006Glasgow City</t>
  </si>
  <si>
    <t>2006Highland</t>
  </si>
  <si>
    <t>2006Inverclyde</t>
  </si>
  <si>
    <t>2006Midlothian</t>
  </si>
  <si>
    <t>2006Moray</t>
  </si>
  <si>
    <t>2006North Ayrshire</t>
  </si>
  <si>
    <t>2006North Lanarkshire</t>
  </si>
  <si>
    <t>2006Orkney Islands</t>
  </si>
  <si>
    <t>2006Perth &amp; Kinross</t>
  </si>
  <si>
    <t>2006Renfrewshire</t>
  </si>
  <si>
    <t>2006Scottish Borders</t>
  </si>
  <si>
    <t>2006Shetland Islands</t>
  </si>
  <si>
    <t>2006South Ayrshire</t>
  </si>
  <si>
    <t>2006South Lanarkshire</t>
  </si>
  <si>
    <t>2006Stirling</t>
  </si>
  <si>
    <t>2006West Dunbartonshire</t>
  </si>
  <si>
    <t>2006West Lothian</t>
  </si>
  <si>
    <t>2006Scotland</t>
  </si>
  <si>
    <t>2007Aberdeen City</t>
  </si>
  <si>
    <t>2007Aberdeenshire</t>
  </si>
  <si>
    <t>2007Angus</t>
  </si>
  <si>
    <t>2007Argyll &amp; Bute</t>
  </si>
  <si>
    <t>2007Clackmannanshire</t>
  </si>
  <si>
    <t>2007Dumfries &amp; Galloway</t>
  </si>
  <si>
    <t>2007Dundee City</t>
  </si>
  <si>
    <t>2007East Ayrshire</t>
  </si>
  <si>
    <t>2007East Dunbartonshire</t>
  </si>
  <si>
    <t>2007East Lothian</t>
  </si>
  <si>
    <t>2007East Renfrewshire</t>
  </si>
  <si>
    <t>2007Edinburgh, City of</t>
  </si>
  <si>
    <t>2007Eilean Siar</t>
  </si>
  <si>
    <t>2007Falkirk</t>
  </si>
  <si>
    <t>2007Fife</t>
  </si>
  <si>
    <t>2007Glasgow City</t>
  </si>
  <si>
    <t>2007Highland</t>
  </si>
  <si>
    <t>2007Inverclyde</t>
  </si>
  <si>
    <t>2007Midlothian</t>
  </si>
  <si>
    <t>2007Moray</t>
  </si>
  <si>
    <t>2007North Ayrshire</t>
  </si>
  <si>
    <t>2007North Lanarkshire</t>
  </si>
  <si>
    <t>2007Orkney Islands</t>
  </si>
  <si>
    <t>2007Perth &amp; Kinross</t>
  </si>
  <si>
    <t>2007Renfrewshire</t>
  </si>
  <si>
    <t>2007Scottish Borders</t>
  </si>
  <si>
    <t>2007Shetland Islands</t>
  </si>
  <si>
    <t>2007South Ayrshire</t>
  </si>
  <si>
    <t>2007South Lanarkshire</t>
  </si>
  <si>
    <t>2007Stirling</t>
  </si>
  <si>
    <t>2007West Dunbartonshire</t>
  </si>
  <si>
    <t>2007West Lothian</t>
  </si>
  <si>
    <t>2007Scotland</t>
  </si>
  <si>
    <t>2008Aberdeen City</t>
  </si>
  <si>
    <t>2008Aberdeenshire</t>
  </si>
  <si>
    <t>2008Angus</t>
  </si>
  <si>
    <t>2008Argyll &amp; Bute</t>
  </si>
  <si>
    <t>2008Clackmannanshire</t>
  </si>
  <si>
    <t>2008Dumfries &amp; Galloway</t>
  </si>
  <si>
    <t>2008Dundee City</t>
  </si>
  <si>
    <t>2008East Ayrshire</t>
  </si>
  <si>
    <t>2008East Dunbartonshire</t>
  </si>
  <si>
    <t>2008East Lothian</t>
  </si>
  <si>
    <t>2008East Renfrewshire</t>
  </si>
  <si>
    <t>2008Edinburgh, City of</t>
  </si>
  <si>
    <t>2008Eilean Siar</t>
  </si>
  <si>
    <t>2008Falkirk</t>
  </si>
  <si>
    <t>2008Fife</t>
  </si>
  <si>
    <t>2008Glasgow City</t>
  </si>
  <si>
    <t>2008Highland</t>
  </si>
  <si>
    <t>2008Inverclyde</t>
  </si>
  <si>
    <t>2008Midlothian</t>
  </si>
  <si>
    <t>2008Moray</t>
  </si>
  <si>
    <t>2008North Ayrshire</t>
  </si>
  <si>
    <t>2008North Lanarkshire</t>
  </si>
  <si>
    <t>2008Orkney Islands</t>
  </si>
  <si>
    <t>2008Perth &amp; Kinross</t>
  </si>
  <si>
    <t>2008Renfrewshire</t>
  </si>
  <si>
    <t>2008Scottish Borders</t>
  </si>
  <si>
    <t>2008Shetland Islands</t>
  </si>
  <si>
    <t>2008South Ayrshire</t>
  </si>
  <si>
    <t>2008South Lanarkshire</t>
  </si>
  <si>
    <t>2008Stirling</t>
  </si>
  <si>
    <t>2008West Dunbartonshire</t>
  </si>
  <si>
    <t>2008West Lothian</t>
  </si>
  <si>
    <t>2008Scotland</t>
  </si>
  <si>
    <t>2009Aberdeen City</t>
  </si>
  <si>
    <t>2009Aberdeenshire</t>
  </si>
  <si>
    <t>2009Angus</t>
  </si>
  <si>
    <t>2009Argyll &amp; Bute</t>
  </si>
  <si>
    <t>2009Clackmannanshire</t>
  </si>
  <si>
    <t>2009Dumfries &amp; Galloway</t>
  </si>
  <si>
    <t>2009Dundee City</t>
  </si>
  <si>
    <t>2009East Ayrshire</t>
  </si>
  <si>
    <t>2009East Dunbartonshire</t>
  </si>
  <si>
    <t>2009East Lothian</t>
  </si>
  <si>
    <t>2009East Renfrewshire</t>
  </si>
  <si>
    <t>2009Edinburgh, City of</t>
  </si>
  <si>
    <t>2009Eilean Siar</t>
  </si>
  <si>
    <t>2009Falkirk</t>
  </si>
  <si>
    <t>2009Fife</t>
  </si>
  <si>
    <t>2009Glasgow City</t>
  </si>
  <si>
    <t>2009Highland</t>
  </si>
  <si>
    <t>2009Inverclyde</t>
  </si>
  <si>
    <t>2009Midlothian</t>
  </si>
  <si>
    <t>2009Moray</t>
  </si>
  <si>
    <t>2009North Ayrshire</t>
  </si>
  <si>
    <t>2009North Lanarkshire</t>
  </si>
  <si>
    <t>2009Orkney Islands</t>
  </si>
  <si>
    <t>2009Perth &amp; Kinross</t>
  </si>
  <si>
    <t>2009Renfrewshire</t>
  </si>
  <si>
    <t>2009Scottish Borders</t>
  </si>
  <si>
    <t>2009Shetland Islands</t>
  </si>
  <si>
    <t>2009South Ayrshire</t>
  </si>
  <si>
    <t>2009South Lanarkshire</t>
  </si>
  <si>
    <t>2009Stirling</t>
  </si>
  <si>
    <t>2009West Dunbartonshire</t>
  </si>
  <si>
    <t>2009West Lothian</t>
  </si>
  <si>
    <t>2009Scotland</t>
  </si>
  <si>
    <t>2010Aberdeen City</t>
  </si>
  <si>
    <t>2010Aberdeenshire</t>
  </si>
  <si>
    <t>2010Angus</t>
  </si>
  <si>
    <t>2010Argyll &amp; Bute</t>
  </si>
  <si>
    <t>2010Clackmannanshire</t>
  </si>
  <si>
    <t>2010Dumfries &amp; Galloway</t>
  </si>
  <si>
    <t>2010Dundee City</t>
  </si>
  <si>
    <t>2010East Ayrshire</t>
  </si>
  <si>
    <t>2010East Dunbartonshire</t>
  </si>
  <si>
    <t>2010East Lothian</t>
  </si>
  <si>
    <t>2010East Renfrewshire</t>
  </si>
  <si>
    <t>2010Edinburgh, City of</t>
  </si>
  <si>
    <t>2010Eilean Siar</t>
  </si>
  <si>
    <t>2010Falkirk</t>
  </si>
  <si>
    <t>2010Fife</t>
  </si>
  <si>
    <t>2010Glasgow City</t>
  </si>
  <si>
    <t>2010Highland</t>
  </si>
  <si>
    <t>2010Inverclyde</t>
  </si>
  <si>
    <t>2010Midlothian</t>
  </si>
  <si>
    <t>2010Moray</t>
  </si>
  <si>
    <t>2010North Ayrshire</t>
  </si>
  <si>
    <t>2010North Lanarkshire</t>
  </si>
  <si>
    <t>2010Orkney Islands</t>
  </si>
  <si>
    <t>2010Perth &amp; Kinross</t>
  </si>
  <si>
    <t>2010Renfrewshire</t>
  </si>
  <si>
    <t>2010Scottish Borders</t>
  </si>
  <si>
    <t>2010Shetland Islands</t>
  </si>
  <si>
    <t>2010South Ayrshire</t>
  </si>
  <si>
    <t>2010South Lanarkshire</t>
  </si>
  <si>
    <t>2010Stirling</t>
  </si>
  <si>
    <t>2010West Dunbartonshire</t>
  </si>
  <si>
    <t>2010West Lothian</t>
  </si>
  <si>
    <t>2010Scotland</t>
  </si>
  <si>
    <t>2011Aberdeen City</t>
  </si>
  <si>
    <t>2011Aberdeenshire</t>
  </si>
  <si>
    <t>2011Angus</t>
  </si>
  <si>
    <t>2011Argyll &amp; Bute</t>
  </si>
  <si>
    <t>2011Clackmannanshire</t>
  </si>
  <si>
    <t>2011Dumfries &amp; Galloway</t>
  </si>
  <si>
    <t>2011Dundee City</t>
  </si>
  <si>
    <t>2011East Ayrshire</t>
  </si>
  <si>
    <t>2011East Dunbartonshire</t>
  </si>
  <si>
    <t>2011East Lothian</t>
  </si>
  <si>
    <t>2011East Renfrewshire</t>
  </si>
  <si>
    <t>2011Edinburgh, City of</t>
  </si>
  <si>
    <t>2011Eilean Siar</t>
  </si>
  <si>
    <t>2011Falkirk</t>
  </si>
  <si>
    <t>2011Fife</t>
  </si>
  <si>
    <t>2011Glasgow City</t>
  </si>
  <si>
    <t>2011Highland</t>
  </si>
  <si>
    <t>2011Inverclyde</t>
  </si>
  <si>
    <t>2011Midlothian</t>
  </si>
  <si>
    <t>2011Moray</t>
  </si>
  <si>
    <t>2011North Ayrshire</t>
  </si>
  <si>
    <t>2011North Lanarkshire</t>
  </si>
  <si>
    <t>2011Orkney Islands</t>
  </si>
  <si>
    <t>2011Perth &amp; Kinross</t>
  </si>
  <si>
    <t>2011Renfrewshire</t>
  </si>
  <si>
    <t>2011Scottish Borders</t>
  </si>
  <si>
    <t>2011Shetland Islands</t>
  </si>
  <si>
    <t>2011South Ayrshire</t>
  </si>
  <si>
    <t>2011South Lanarkshire</t>
  </si>
  <si>
    <t>2011Stirling</t>
  </si>
  <si>
    <t>2011West Dunbartonshire</t>
  </si>
  <si>
    <t>2011West Lothian</t>
  </si>
  <si>
    <t>2011Scotland</t>
  </si>
  <si>
    <t>2012Aberdeen City</t>
  </si>
  <si>
    <t>2012Aberdeenshire</t>
  </si>
  <si>
    <t>2012Angus</t>
  </si>
  <si>
    <t>2012Argyll &amp; Bute</t>
  </si>
  <si>
    <t>2012Clackmannanshire</t>
  </si>
  <si>
    <t>2012Dumfries &amp; Galloway</t>
  </si>
  <si>
    <t>2012Dundee City</t>
  </si>
  <si>
    <t>2012East Ayrshire</t>
  </si>
  <si>
    <t>2012East Dunbartonshire</t>
  </si>
  <si>
    <t>2012East Lothian</t>
  </si>
  <si>
    <t>2012East Renfrewshire</t>
  </si>
  <si>
    <t>2012Edinburgh, City of</t>
  </si>
  <si>
    <t>2012Eilean Siar</t>
  </si>
  <si>
    <t>2012Falkirk</t>
  </si>
  <si>
    <t>2012Fife</t>
  </si>
  <si>
    <t>2012Glasgow City</t>
  </si>
  <si>
    <t>2012Highland</t>
  </si>
  <si>
    <t>2012Inverclyde</t>
  </si>
  <si>
    <t>2012Midlothian</t>
  </si>
  <si>
    <t>2012Moray</t>
  </si>
  <si>
    <t>2012North Ayrshire</t>
  </si>
  <si>
    <t>2012North Lanarkshire</t>
  </si>
  <si>
    <t>2012Orkney Islands</t>
  </si>
  <si>
    <t>2012Perth &amp; Kinross</t>
  </si>
  <si>
    <t>2012Renfrewshire</t>
  </si>
  <si>
    <t>2012Scottish Borders</t>
  </si>
  <si>
    <t>2012Shetland Islands</t>
  </si>
  <si>
    <t>2012South Ayrshire</t>
  </si>
  <si>
    <t>2012South Lanarkshire</t>
  </si>
  <si>
    <t>2012Stirling</t>
  </si>
  <si>
    <t>2012West Dunbartonshire</t>
  </si>
  <si>
    <t>2012West Lothian</t>
  </si>
  <si>
    <t>2012Scotland</t>
  </si>
  <si>
    <t>2013Aberdeen City</t>
  </si>
  <si>
    <t>2013Aberdeenshire</t>
  </si>
  <si>
    <t>2013Angus</t>
  </si>
  <si>
    <t>2013Argyll &amp; Bute</t>
  </si>
  <si>
    <t>2013Clackmannanshire</t>
  </si>
  <si>
    <t>2013Dumfries &amp; Galloway</t>
  </si>
  <si>
    <t>2013Dundee City</t>
  </si>
  <si>
    <t>2013East Ayrshire</t>
  </si>
  <si>
    <t>2013East Dunbartonshire</t>
  </si>
  <si>
    <t>2013East Lothian</t>
  </si>
  <si>
    <t>2013East Renfrewshire</t>
  </si>
  <si>
    <t>2013Edinburgh, City of</t>
  </si>
  <si>
    <t>2013Eilean Siar</t>
  </si>
  <si>
    <t>2013Falkirk</t>
  </si>
  <si>
    <t>2013Fife</t>
  </si>
  <si>
    <t>2013Glasgow City</t>
  </si>
  <si>
    <t>2013Highland</t>
  </si>
  <si>
    <t>2013Inverclyde</t>
  </si>
  <si>
    <t>2013Midlothian</t>
  </si>
  <si>
    <t>2013Moray</t>
  </si>
  <si>
    <t>2013North Ayrshire</t>
  </si>
  <si>
    <t>2013North Lanarkshire</t>
  </si>
  <si>
    <t>2013Orkney Islands</t>
  </si>
  <si>
    <t>2013Perth &amp; Kinross</t>
  </si>
  <si>
    <t>2013Renfrewshire</t>
  </si>
  <si>
    <t>2013Scottish Borders</t>
  </si>
  <si>
    <t>2013Shetland Islands</t>
  </si>
  <si>
    <t>2013South Ayrshire</t>
  </si>
  <si>
    <t>2013South Lanarkshire</t>
  </si>
  <si>
    <t>2013Stirling</t>
  </si>
  <si>
    <t>2013West Dunbartonshire</t>
  </si>
  <si>
    <t>2013West Lothian</t>
  </si>
  <si>
    <t>2013Scotland</t>
  </si>
  <si>
    <t>SOCIAL CARE</t>
  </si>
  <si>
    <t>CA/telecare</t>
  </si>
  <si>
    <t>Housing</t>
  </si>
  <si>
    <t>DP</t>
  </si>
  <si>
    <t>Home Care</t>
  </si>
  <si>
    <t>Over 65 rates</t>
  </si>
  <si>
    <t>Over 65 clients</t>
  </si>
  <si>
    <t>Over 65 pop</t>
  </si>
  <si>
    <t>18-64</t>
  </si>
  <si>
    <t>Hours per client</t>
  </si>
  <si>
    <t>All other combinations</t>
  </si>
  <si>
    <t>Client lives alone</t>
  </si>
  <si>
    <t>0-18</t>
  </si>
  <si>
    <t>Scotland level only, due to small numbers containing potentially person identifiable information.</t>
  </si>
  <si>
    <t>18-64 clients</t>
  </si>
  <si>
    <t>18-64 pop</t>
  </si>
  <si>
    <t>18-64 rates</t>
  </si>
  <si>
    <t>CLIENTS</t>
  </si>
  <si>
    <t>Missing</t>
  </si>
  <si>
    <t>Hours (exc 24-7)</t>
  </si>
  <si>
    <t>Clients</t>
  </si>
  <si>
    <t>u65 hours (exc 24-7)</t>
  </si>
  <si>
    <t>65+ hours (exc 27-7)</t>
  </si>
  <si>
    <t>HPC (exc 24-7)</t>
  </si>
  <si>
    <t>u65 HPC (exc 24-7)</t>
  </si>
  <si>
    <t>65+ HPC (exc 27-7)</t>
  </si>
  <si>
    <t>u65 HPC</t>
  </si>
  <si>
    <t>65 + hpc</t>
  </si>
  <si>
    <t>Expenditure (£000s)</t>
  </si>
  <si>
    <t>SORT BY NUMBER OF CLIENTS!</t>
  </si>
  <si>
    <t>White</t>
  </si>
  <si>
    <t>Other ethnic background</t>
  </si>
  <si>
    <t>Not Known / not disclosed</t>
  </si>
  <si>
    <t>Ethnic Group</t>
  </si>
  <si>
    <t>Total Hours (excluding 24/7 Care)</t>
  </si>
  <si>
    <t>Total hours</t>
  </si>
  <si>
    <t>Mean hours</t>
  </si>
  <si>
    <t>Median hours</t>
  </si>
  <si>
    <t>LA only</t>
  </si>
  <si>
    <t>Alarm Only</t>
  </si>
  <si>
    <t>Telecare Only</t>
  </si>
  <si>
    <t>Both</t>
  </si>
  <si>
    <t>TotvalSDS</t>
  </si>
  <si>
    <t>65+ expenditure</t>
  </si>
  <si>
    <t>Select Year</t>
  </si>
  <si>
    <t>2013-14</t>
  </si>
  <si>
    <t>2012-13</t>
  </si>
  <si>
    <t>2000-01</t>
  </si>
  <si>
    <t>2001-02</t>
  </si>
  <si>
    <t>2002-03</t>
  </si>
  <si>
    <t>2003-04</t>
  </si>
  <si>
    <t>2004-05</t>
  </si>
  <si>
    <t>2005-06</t>
  </si>
  <si>
    <t>2006-07</t>
  </si>
  <si>
    <t>2007-08</t>
  </si>
  <si>
    <t>2008-09</t>
  </si>
  <si>
    <t>2009-10</t>
  </si>
  <si>
    <t>2010-11</t>
  </si>
  <si>
    <t>2011-12</t>
  </si>
  <si>
    <t>Number of clients, by client group</t>
  </si>
  <si>
    <t>Total Expenditure, by client group</t>
  </si>
  <si>
    <t xml:space="preserve">Expenditure 
(£ millions)
</t>
  </si>
  <si>
    <t>Median Expenditure per client, by client group</t>
  </si>
  <si>
    <t>Clients*</t>
  </si>
  <si>
    <t>Client group 18-64:</t>
  </si>
  <si>
    <t>MEDIAN</t>
  </si>
  <si>
    <t>MEAN</t>
  </si>
  <si>
    <t>65+ clients</t>
  </si>
  <si>
    <t>LA</t>
  </si>
  <si>
    <t>All ages</t>
  </si>
  <si>
    <t>Yea</t>
  </si>
  <si>
    <t>Re-ordered for 2000-2014 chart (18-64 age group): Clients</t>
  </si>
  <si>
    <t>Linked to table above</t>
  </si>
  <si>
    <t>Need to star out small values when tables updated</t>
  </si>
  <si>
    <t>Living Arrangements</t>
  </si>
  <si>
    <t>Client group: old age break down</t>
  </si>
  <si>
    <t>+</t>
  </si>
  <si>
    <t>*Clients can receive more than one Direct Payment in the year.</t>
  </si>
  <si>
    <t xml:space="preserve"> unique social care clients*</t>
  </si>
  <si>
    <t>*from 2013 local authorities were asked to class 24-7 care as Housing Support, not Home Care.</t>
  </si>
  <si>
    <t>FOR MAP</t>
  </si>
  <si>
    <t>MAPS</t>
  </si>
  <si>
    <t>Select year</t>
  </si>
  <si>
    <t>50+</t>
  </si>
  <si>
    <t>3. Older People (aged 65 and over)</t>
  </si>
  <si>
    <t>2. Social Care Summary Information (all ages)</t>
  </si>
  <si>
    <t>1. Key Points</t>
  </si>
  <si>
    <t>Background information on the collection of the data</t>
  </si>
  <si>
    <t>Contents</t>
  </si>
  <si>
    <t>Statistical Release</t>
  </si>
  <si>
    <t>link</t>
  </si>
  <si>
    <t>Age breakdown - DP Clients</t>
  </si>
  <si>
    <t>Scotland (values)</t>
  </si>
  <si>
    <t>(LA breakdown only available from 2010)</t>
  </si>
  <si>
    <t>Additional Tables</t>
  </si>
  <si>
    <t>Excludes 24-7 care / Housing Support</t>
  </si>
  <si>
    <t>All figures rounded to the nearest 10.</t>
  </si>
  <si>
    <t>All figures rounded to the nearest 100.</t>
  </si>
  <si>
    <t>Units are in £millions.</t>
  </si>
  <si>
    <t>Value of payments (£ millions)</t>
  </si>
  <si>
    <t>Average (mean) hours per week</t>
  </si>
  <si>
    <t>Average (median) hours per week</t>
  </si>
  <si>
    <t>(18-64 age breakdown only available from 2009-10)</t>
  </si>
  <si>
    <t>Other ethnicity</t>
  </si>
  <si>
    <t>&lt;18</t>
  </si>
  <si>
    <t>LACode</t>
  </si>
  <si>
    <t>Further age breakdown (figs 9 &amp; 10)</t>
  </si>
  <si>
    <t>Age breakdown - clients</t>
  </si>
  <si>
    <t>18-64 age breakdown</t>
  </si>
  <si>
    <t>NB top row is adjustment to fix equal rankings when zero</t>
  </si>
  <si>
    <t xml:space="preserve"> </t>
  </si>
  <si>
    <t>65-74</t>
  </si>
  <si>
    <t>75-84</t>
  </si>
  <si>
    <t>18-64 hours (exc 27-7)</t>
  </si>
  <si>
    <t>Social Care Services, 2015</t>
  </si>
  <si>
    <t>2014-15</t>
  </si>
  <si>
    <t>*2014 populations latest available</t>
  </si>
  <si>
    <t>Home Care Clients and Hours provided, 2006-2015</t>
  </si>
  <si>
    <t>Number of people receiving Direct Payments (and value of payments) 2005-06 to 2014-15</t>
  </si>
  <si>
    <t>Age and gender of Social Care clients, 2015</t>
  </si>
  <si>
    <t>Ethnicity of Social Care Clients</t>
  </si>
  <si>
    <t>Number of clients receiving Social Care services, by client group</t>
  </si>
  <si>
    <t>Home Care clients and hours by Service provider, all ages, 2008 to 2015</t>
  </si>
  <si>
    <r>
      <t>Mean</t>
    </r>
    <r>
      <rPr>
        <b/>
        <vertAlign val="superscript"/>
        <sz val="11"/>
        <rFont val="Calibri"/>
        <family val="2"/>
      </rPr>
      <t>1</t>
    </r>
    <r>
      <rPr>
        <b/>
        <sz val="11"/>
        <rFont val="Calibri"/>
        <family val="2"/>
      </rPr>
      <t xml:space="preserve"> value of 
direct payments</t>
    </r>
  </si>
  <si>
    <r>
      <t>Median</t>
    </r>
    <r>
      <rPr>
        <b/>
        <vertAlign val="superscript"/>
        <sz val="11"/>
        <rFont val="Calibri"/>
        <family val="2"/>
      </rPr>
      <t>2</t>
    </r>
    <r>
      <rPr>
        <b/>
        <sz val="11"/>
        <rFont val="Calibri"/>
        <family val="2"/>
      </rPr>
      <t xml:space="preserve"> value of 
direct payments</t>
    </r>
  </si>
  <si>
    <r>
      <rPr>
        <vertAlign val="superscript"/>
        <sz val="11"/>
        <rFont val="Calibri"/>
        <family val="2"/>
      </rPr>
      <t xml:space="preserve">1 </t>
    </r>
    <r>
      <rPr>
        <sz val="11"/>
        <rFont val="Calibri"/>
        <family val="2"/>
      </rPr>
      <t>The Mean denotes the "average" value of direct payments, i.e. the sum of all payments divided by the number of payments (rounded to nearest £1,000)</t>
    </r>
  </si>
  <si>
    <r>
      <rPr>
        <vertAlign val="superscript"/>
        <sz val="11"/>
        <rFont val="Calibri"/>
        <family val="2"/>
      </rPr>
      <t xml:space="preserve">2 </t>
    </r>
    <r>
      <rPr>
        <sz val="11"/>
        <rFont val="Calibri"/>
        <family val="2"/>
      </rPr>
      <t>The Median denotes the "middle" value of direct payments, i.e. the value at which half of the payments are less and half are more (rounded to nearest £1,000)</t>
    </r>
  </si>
  <si>
    <t>Rates per population of clients aged 65 and over receiving Home Care, 2006-2015</t>
  </si>
  <si>
    <t>Home Care clients and hours provided for clients aged 65 and over, 2010-2015</t>
  </si>
  <si>
    <t>Home Care clients aged 65 and over by level of service</t>
  </si>
  <si>
    <t>Number of Home Care clients aged 65 and over, and hours provided, by Service Provider</t>
  </si>
  <si>
    <t>Clients aged 65 and over receiving Community Alarm and/or other Telecare services, 2011 to 2015</t>
  </si>
  <si>
    <t>Rates per population of clients aged 18 to 64 receiving Home Care services, 2006 to 2015</t>
  </si>
  <si>
    <t>Home Care clients aged 18 to 64, by level of service</t>
  </si>
  <si>
    <t>Number of Home Care clients aged 18 to 64, and hours provided, by Service Provider</t>
  </si>
  <si>
    <t>Clients aged 18-64 receiving Community Alarm and/or other Telecare services, 2011 to 2015</t>
  </si>
  <si>
    <t>Number of people aged 18-64 who received Direct Payments, 2009-10 to 2014-15</t>
  </si>
  <si>
    <t>4. Working age adults (aged 18 to 64)</t>
  </si>
  <si>
    <t>Annex 1: Home Care clients (all ages) by Local Authority, 2006 to 2015</t>
  </si>
  <si>
    <t>Annex 2: Home Care hours (all ages) by Local Authority, 2010 to 2015</t>
  </si>
  <si>
    <t>Annex 3: Direct Payments clients (all ages) by Local Authority, 2005-06 to 2014-15</t>
  </si>
  <si>
    <t>Annex 4: Direct Payments expenditure (all ages) by Local Authority, 2005-06 to 2014-15 (£ millions)</t>
  </si>
  <si>
    <t>SDS</t>
  </si>
  <si>
    <t>SocialWork</t>
  </si>
  <si>
    <t>Notes on chart</t>
  </si>
  <si>
    <t>East Renfrewshire*</t>
  </si>
  <si>
    <t>*East Renfrewshire did not submit Direct Payments data for 2014/15.</t>
  </si>
  <si>
    <t>Scotland**</t>
  </si>
  <si>
    <t>**The Scotland figure for 2014/15 has been adjusted to account for the missing East Renfrewshire data, so is slightly higher than the sum of the individual 31 Local Authorities who submitted Direct Payments data for 2014/15</t>
  </si>
  <si>
    <t>**Data for Direct Payments was not submitted by East Renfrewshire for 2015</t>
  </si>
  <si>
    <t>*Scotland-level figures for Direct Payments for 2014/15 have been adjusted to account for missing data from East Renfrewshire council.</t>
  </si>
  <si>
    <t>*Data for Direct Payments was not submitted by East Renfrewshire for 2015</t>
  </si>
  <si>
    <t>*The decrease in Direct Payments clients for Scottish Borders in 2014/15 is due to a change in recording methodology following the implementation of Self-Directed Support (SDS).</t>
  </si>
  <si>
    <t>**Scotland-level figures for Direct Payments for 2014/15 have been adjusted to account for missing data from East Renfrewshire council.</t>
  </si>
  <si>
    <t>**The decrease in Direct Payments clients for Scottish Borders in 2014/15 is due to a change in recording methodology following the implementation of Self-Directed Support (SDS).</t>
  </si>
  <si>
    <t>Community Alarm/Telecare, Direct Payments, SDS and Social Worker/Support Worker information are for the financial year. Home Care, Housing Support and Meals data is for the March Census week.</t>
  </si>
  <si>
    <t xml:space="preserve">* Clients can receive multiple social care services. </t>
  </si>
  <si>
    <t>Social Care clients by type of service*, 2015</t>
  </si>
  <si>
    <t>Social Worker / Support Worker**</t>
  </si>
  <si>
    <t>Self-Directed Support (all options)**</t>
  </si>
  <si>
    <t>Hours provided</t>
  </si>
  <si>
    <t>Gender</t>
  </si>
  <si>
    <t>Number of clients, by age group</t>
  </si>
  <si>
    <t>* From 2015 Local Authorities were asked to record all clients receiving Community Alarms/Telecare at any time during the financial year. Previously only clients receiving these services during the March census week were recorded.</t>
  </si>
  <si>
    <t>Age breakdown - DP Expenditure</t>
  </si>
  <si>
    <t>All*</t>
  </si>
  <si>
    <t>* "All" category includes adjustment for missing E.Ren data</t>
  </si>
  <si>
    <t xml:space="preserve">Number of clients**
</t>
  </si>
  <si>
    <t>Dementia***</t>
  </si>
  <si>
    <t>* The figures presented for "All" clients aged 65+ receiving Direct Payments have been adjusted to account for missing data from East Renfrewshire, so are slightly higher than the sum of individual client groups</t>
  </si>
  <si>
    <t>** Some clients receive more than one direct payment</t>
  </si>
  <si>
    <t xml:space="preserve">*** Dementia is known to be under recorded by Local Authorities in their social care information systems.  </t>
  </si>
  <si>
    <r>
      <t xml:space="preserve">Below is a list of charts and tables presented in the Statistical Release, which can be viewed using the links available or by selecting the Chapter tabs. </t>
    </r>
    <r>
      <rPr>
        <i/>
        <sz val="12"/>
        <rFont val="Calibri"/>
        <family val="2"/>
      </rPr>
      <t/>
    </r>
  </si>
  <si>
    <t>swstat@scotland.gsi.gov.uk</t>
  </si>
  <si>
    <t>2014-15*</t>
  </si>
  <si>
    <t>Number of housing support clients, by age group</t>
  </si>
  <si>
    <t>Number of housing support clients by age and gender</t>
  </si>
  <si>
    <t>Housing Support</t>
  </si>
  <si>
    <t>Clients receiving Housing Support, by age, 2015</t>
  </si>
  <si>
    <t>*** 4 local authorities did not submit meals data for 2015.</t>
  </si>
  <si>
    <t>Meals***</t>
  </si>
  <si>
    <t>** Data on Social Worker / Support Workers and Self-Directed Support is in development, and not reported on in detail in this release. Follow-up analysis on these topics will be published at a later date.</t>
  </si>
  <si>
    <t>Community Alarm / Telecare</t>
  </si>
  <si>
    <t>Community Alarm / 
Telecare</t>
  </si>
  <si>
    <t>Dementia*</t>
  </si>
  <si>
    <t>Direct Payments 
(SDS option 1)****</t>
  </si>
  <si>
    <t>Other**</t>
  </si>
  <si>
    <t>Ages 0-17</t>
  </si>
  <si>
    <t>Ages 18-64</t>
  </si>
  <si>
    <t>Ages 65+</t>
  </si>
  <si>
    <t>Direct Payments v Home Care clients</t>
  </si>
  <si>
    <t>No</t>
  </si>
  <si>
    <t>Yes</t>
  </si>
  <si>
    <t>Does client receive another SC service?</t>
  </si>
  <si>
    <t>Does client receive Home Care?</t>
  </si>
  <si>
    <t>Did client receive other Social Care service?</t>
  </si>
  <si>
    <t>Number of people aged 65 and over who received Direct Payments, 2005-06 to 2014-15</t>
  </si>
  <si>
    <t>Fix for chart</t>
  </si>
  <si>
    <t>HC clients</t>
  </si>
  <si>
    <t>Population</t>
  </si>
  <si>
    <t>Rate</t>
  </si>
  <si>
    <t>Rank</t>
  </si>
  <si>
    <t>Clients receiving Direct Payments: rate per 1,000 population, by Local Authority, 2015</t>
  </si>
  <si>
    <t>Clients receiving Home Care: rate per 1,000 population, by Local Authority, 2015</t>
  </si>
  <si>
    <t>DP clients</t>
  </si>
  <si>
    <t>Home Care clients and hours provided for clients aged 18-64, 2010-2015</t>
  </si>
  <si>
    <t>Number of clients aged 65 and over, and value of Direct Payments, by client group, 2014-15</t>
  </si>
  <si>
    <t>Learning disability****</t>
  </si>
  <si>
    <t>Number of clients aged 18-64, and value of Direct Payments, by client group, 2015</t>
  </si>
  <si>
    <t>**** "Learning Disability" includes clients with both a Learning Disability and Physical Disability.</t>
  </si>
  <si>
    <t>Proportion of Housing Support clients in Social Care Survey who DON'T receive another Social Care service, by Local Authority</t>
  </si>
  <si>
    <t/>
  </si>
  <si>
    <t>2014Aberdeen City</t>
  </si>
  <si>
    <t>2014Aberdeenshire</t>
  </si>
  <si>
    <t>2014Angus</t>
  </si>
  <si>
    <t>2014Argyll &amp; Bute</t>
  </si>
  <si>
    <t>2014Clackmannanshire</t>
  </si>
  <si>
    <t>2014Dumfries &amp; Galloway</t>
  </si>
  <si>
    <t>2014Dundee City</t>
  </si>
  <si>
    <t>2014East Ayrshire</t>
  </si>
  <si>
    <t>2014East Dunbartonshire</t>
  </si>
  <si>
    <t>2014East Lothian</t>
  </si>
  <si>
    <t>2014East Renfrewshire</t>
  </si>
  <si>
    <t>2014Edinburgh, City of</t>
  </si>
  <si>
    <t>2014Eilean Siar</t>
  </si>
  <si>
    <t>2014Falkirk</t>
  </si>
  <si>
    <t>2014Fife</t>
  </si>
  <si>
    <t>2014Glasgow City</t>
  </si>
  <si>
    <t>2014Highland</t>
  </si>
  <si>
    <t>2014Inverclyde</t>
  </si>
  <si>
    <t>2014Midlothian</t>
  </si>
  <si>
    <t>2014Moray</t>
  </si>
  <si>
    <t>2014North Ayrshire</t>
  </si>
  <si>
    <t>2014North Lanarkshire</t>
  </si>
  <si>
    <t>2014Orkney Islands</t>
  </si>
  <si>
    <t>2014Perth &amp; Kinross</t>
  </si>
  <si>
    <t>2014Renfrewshire</t>
  </si>
  <si>
    <t>2014Scottish Borders</t>
  </si>
  <si>
    <t>2014Shetland Islands</t>
  </si>
  <si>
    <t>2014South Ayrshire</t>
  </si>
  <si>
    <t>2014South Lanarkshire</t>
  </si>
  <si>
    <t>2014Stirling</t>
  </si>
  <si>
    <t>2014West Dunbartonshire</t>
  </si>
  <si>
    <t>2014West Lothian</t>
  </si>
  <si>
    <t>2014Scotland</t>
  </si>
  <si>
    <t>2015Aberdeen City</t>
  </si>
  <si>
    <t>2015Aberdeenshire</t>
  </si>
  <si>
    <t>2015Angus</t>
  </si>
  <si>
    <t>2015Argyll &amp; Bute</t>
  </si>
  <si>
    <t>2015Clackmannanshire</t>
  </si>
  <si>
    <t>2015Dumfries &amp; Galloway</t>
  </si>
  <si>
    <t>2015Dundee City</t>
  </si>
  <si>
    <t>2015East Ayrshire</t>
  </si>
  <si>
    <t>2015East Dunbartonshire</t>
  </si>
  <si>
    <t>2015East Lothian</t>
  </si>
  <si>
    <t>2015East Renfrewshire</t>
  </si>
  <si>
    <t>2015Edinburgh, City of</t>
  </si>
  <si>
    <t>2015Eilean Siar</t>
  </si>
  <si>
    <t>2015Falkirk</t>
  </si>
  <si>
    <t>2015Fife</t>
  </si>
  <si>
    <t>2015Glasgow City</t>
  </si>
  <si>
    <t>2015Highland</t>
  </si>
  <si>
    <t>2015Inverclyde</t>
  </si>
  <si>
    <t>2015Midlothian</t>
  </si>
  <si>
    <t>2015Moray</t>
  </si>
  <si>
    <t>2015North Ayrshire</t>
  </si>
  <si>
    <t>2015North Lanarkshire</t>
  </si>
  <si>
    <t>2015Orkney Islands</t>
  </si>
  <si>
    <t>2015Perth &amp; Kinross</t>
  </si>
  <si>
    <t>2015Renfrewshire</t>
  </si>
  <si>
    <t>2015Scottish Borders</t>
  </si>
  <si>
    <t>2015Shetland Islands</t>
  </si>
  <si>
    <t>2015South Ayrshire</t>
  </si>
  <si>
    <t>2015South Lanarkshire</t>
  </si>
  <si>
    <t>2015Stirling</t>
  </si>
  <si>
    <t>2015West Dunbartonshire</t>
  </si>
  <si>
    <t>2015West Lothian</t>
  </si>
  <si>
    <t>2015Scotland</t>
  </si>
  <si>
    <t>2014-15Frail older people</t>
  </si>
  <si>
    <t>2014-15Dementia</t>
  </si>
  <si>
    <t>2014-15Physical disability</t>
  </si>
  <si>
    <t>2014-15Mental Health</t>
  </si>
  <si>
    <t>2014-15Learning disability</t>
  </si>
  <si>
    <t>2014-15Other</t>
  </si>
  <si>
    <t>2014-15Not known</t>
  </si>
  <si>
    <t>2014-15All</t>
  </si>
  <si>
    <t>Angus*</t>
  </si>
  <si>
    <t>*Increase in Angus home care provision between 2013 and 2014 is due to new data being collected and should not be treated as a genuine increase in provision.</t>
  </si>
  <si>
    <t>Clients receiving Hot or Frozen meals, by age, 2015</t>
  </si>
  <si>
    <t>Note: Due to suppression of small numbers, some data may not be available at Local Authority level</t>
  </si>
  <si>
    <t>Home Care Clients aged 18-64 by client group, 2015 (Scotland only)</t>
  </si>
  <si>
    <t>Select Year:</t>
  </si>
  <si>
    <t>Home Care clients aged 65 and over by client group and age group (Scotland only)</t>
  </si>
  <si>
    <t>Home Care, Community Alarm and Direct Payment clients, by age group (Scotland only)</t>
  </si>
  <si>
    <t>Select Local Authority:</t>
  </si>
  <si>
    <r>
      <t>Clients</t>
    </r>
    <r>
      <rPr>
        <b/>
        <vertAlign val="superscript"/>
        <sz val="11"/>
        <rFont val="Arial"/>
        <family val="2"/>
      </rPr>
      <t>1</t>
    </r>
  </si>
  <si>
    <t>2) Percentages are based on client figures rounded to the nearest ten and are given to nearest percentage point</t>
  </si>
  <si>
    <r>
      <t>Percentage</t>
    </r>
    <r>
      <rPr>
        <b/>
        <vertAlign val="superscript"/>
        <sz val="11"/>
        <rFont val="Arial"/>
        <family val="2"/>
      </rPr>
      <t>2</t>
    </r>
  </si>
  <si>
    <t xml:space="preserve"> - Some clients receive both hot meals and frozen meals, so total of these groups will be greater than number of clients receiving any meals.</t>
  </si>
  <si>
    <t xml:space="preserve"> - Data on meals services has proved difficult to capture, therefore these figures are likely to be an underestimate of the real figure.</t>
  </si>
  <si>
    <t xml:space="preserve"> - Four Local Authorities did not submit Meals data for 2014 or 2015.</t>
  </si>
  <si>
    <t xml:space="preserve"> - From 2013 local authorities were asked to class 24-7 care as Housing Support, not Home Care.</t>
  </si>
  <si>
    <r>
      <t>Gender</t>
    </r>
    <r>
      <rPr>
        <b/>
        <vertAlign val="superscript"/>
        <sz val="11"/>
        <rFont val="Arial"/>
        <family val="2"/>
      </rPr>
      <t>1</t>
    </r>
  </si>
  <si>
    <t>2) Some data for the 0-17 and 18-64 age groups at Local Authority level has been suppressed, due to small numbers.</t>
  </si>
  <si>
    <r>
      <t>0-17</t>
    </r>
    <r>
      <rPr>
        <b/>
        <vertAlign val="superscript"/>
        <sz val="11"/>
        <rFont val="Arial"/>
        <family val="2"/>
      </rPr>
      <t>2</t>
    </r>
  </si>
  <si>
    <r>
      <t>18-64</t>
    </r>
    <r>
      <rPr>
        <b/>
        <vertAlign val="superscript"/>
        <sz val="11"/>
        <rFont val="Arial"/>
        <family val="2"/>
      </rPr>
      <t>2</t>
    </r>
  </si>
  <si>
    <t>Clients receiving Social Care services, by client group and age group*</t>
  </si>
  <si>
    <t>*Data for the number of clients is suppressed at Local Authority for some years due to small numbers in certain groups.</t>
  </si>
  <si>
    <t>*Data for some client groups is suppressed ata Local Authority level due to small numbers in one or both of the age group categories.</t>
  </si>
  <si>
    <t xml:space="preserve">* Dementia is known to be under recorded in the social care management information system.  </t>
  </si>
  <si>
    <t>** “Other” includes addictions, palliative care and carers.</t>
  </si>
  <si>
    <t>Select Local Authority*</t>
  </si>
  <si>
    <t>*Note that the age breakdown for number of clients is not presented for each Local Authority, due to small numbers in the 0-17 age group.</t>
  </si>
  <si>
    <t>Living arrangements for Home Care clients aged 18+, by age group (Scotland only)</t>
  </si>
  <si>
    <t>Living arrangements for Home Care clients (all ages), by Local Authority</t>
  </si>
  <si>
    <t>Living Arrangements of Home Care Clients aged 18-64 (Scotland only)</t>
  </si>
  <si>
    <t>Living arrangement of clients aged 65 and over receiving Home Care services (Scotland only)</t>
  </si>
  <si>
    <t xml:space="preserve">The data is supplied by all 32 Local Authorities in Scotland, who collect this information as part of their Social Care Management Information system and is submitted to Scottish Government via a secure web-based system called ProcXed.  The ProcXed system reduces administrative burdens and increases the speed, ease and accuracy (via inbuilt validation checks) of information exchange. </t>
  </si>
  <si>
    <t>Information is returned for every person who has had a Social Care assessment and receives or uses:</t>
  </si>
  <si>
    <t xml:space="preserve">During the Census Week (any week including 31 March 2015): </t>
  </si>
  <si>
    <t>During the financial year 1 April 2014 to 31 March 2015:</t>
  </si>
  <si>
    <t>Self-Directed Support allows people to choose a number of different options for getting support. The person’s individual budget can be:</t>
  </si>
  <si>
    <t>More information on Self-Directed Support is available at:</t>
  </si>
  <si>
    <t>http://www.gov.scot/Topics/Health/Support-Social-Care/Support/Self-Directed-Support</t>
  </si>
  <si>
    <t>Direct Payments (Self-Directed Support Option 1)</t>
  </si>
  <si>
    <t>The data quality issues in this report are primarily due to implementation of the Self-Directed Support Act (see 5.3), and the resulting change to recording systems carried out by Local Authorities. This mainly affects the figures for Direct Payments, now SDS Option 1:</t>
  </si>
  <si>
    <t xml:space="preserve">East Renfrewshire council were unable to submit any data on Direct Payments or the other SDS options. The Scotland-level figures for both the number of clients receiving Direct Payments and expenditure have therefore been adjusted to account for this missing data and to ensure comparability with previous years. This was done by “scaling-up” the 2014 East Renfrewshire figures based on the change between 2014 and 2015 in the other 31 Local Authorities, then adding the scaled-up figure to the Scotland total. </t>
  </si>
  <si>
    <t xml:space="preserve">Scottish Borders and Falkirk councils have stated that some clients who were previously recorded as receiving Direct Payments have not been captured under the new SDS system as SDS Option 1. This has resulted in an apparent drop in Direct Payments clients in these authorities between 2014 and 2015. This has a minimal effect on the Scotland figures. </t>
  </si>
  <si>
    <t>Meals Services</t>
  </si>
  <si>
    <t>Data on Meals services has proved difficult for Local Authorities to capture and so the charts presented in this report have been provided for information on the data collection, rather than an exact number of the people in Scotland receiving Meals services. Four local authorities did not supply data on Meals services (East Renfrewshire, Edinburgh City, Eilean Siar and Glasgow City).</t>
  </si>
  <si>
    <t>Since 2010, Local Authorities have been able to provide multiple client groups for each person.  In this publication, where a local authority returned multiple client groups, in order to avoid double counting clients have been allocated to one client group as follows:</t>
  </si>
  <si>
    <t>For example, if a client has dementia and has a physical disability, then they will appear in the dementia client group (as this appears higher in the list) for the purpose of analysis.</t>
  </si>
  <si>
    <t>It should be noted that Local Authorities vary in how they record people whose reason for receiving a service is frailty due to old age.  Some record this as ‘physical disability’ while others record as ‘frail older people’.  Therefore when looking at the older age groups these two client groups are best considered together when comparing statistics for different local authorities.</t>
  </si>
  <si>
    <t xml:space="preserve">It is also important to note that “Dementia” is known to be under-recorded in social care management information systems.  </t>
  </si>
  <si>
    <t xml:space="preserve">From 2015, Local Authorities were asked to collect information on all people receiving a Community Alarm / Telecare service at any time during the financial year 2014-15. This information was previously asked only for the March census week. </t>
  </si>
  <si>
    <t xml:space="preserve">Telecare is the remote or enhanced delivery of care services to people in their own home by means of telecommunications and computerised services. Telecare usually refers to sensors or alerts which provide continuous, automatic and remote monitoring of care needs emergencies and lifestyle changes, using information and communication technology (ICT) to trigger human responses, or shut down equipment to prevent hazards (Source: National Telecare Development Programme, Scottish Government). Community Alarms are considered to be the basic, introductory level of Telecare. </t>
  </si>
  <si>
    <t>Community Alarm is defined as: A person in receipt of a technology package which consists of a communication hub (either individual home hub unit or part of a communal system e.g. the alarm system within sheltered housing), plus a button/pull chords/pendant which transfers an alert/alarm/data to a monitoring centre or individual responder.</t>
  </si>
  <si>
    <t xml:space="preserve">Telecare is defined as; A person in receipt of a technology package which goes over and above the basic community alarm package identified above, and includes any other sensors or monitoring equipment e.g. (not an exhaustive list): </t>
  </si>
  <si>
    <t>Standalone devices and pieces of equipment are not be considered 'Telecare' for the purpose of this return i.e. they should be capable of alerting/providing information to a monitoring centre or individual responder and should generally be 'linked' to the home hub or communal alarm system.</t>
  </si>
  <si>
    <t xml:space="preserve">In order to calculate rates per population, the National Records of Scotland mid-year population estimates have been used. For 2015 rates, the 2014 mid-year population estimates have been used as these are the latest available. </t>
  </si>
  <si>
    <t>http://www.nrscotland.gov.uk/statistics-and-data/statistics/statistics-by-theme/population</t>
  </si>
  <si>
    <t xml:space="preserve">To calculate the cost of respondent burden to this survey each Local Authority was asked to provide an estimate of the time taken in hours to extract the requested information and complete the survey form. The average time from 29 Local Authorities has then been used within the calculation below to calculate that the total cost of responding to this survey is £38,000. </t>
  </si>
  <si>
    <r>
      <t xml:space="preserve">There have been no revisions to figures from the </t>
    </r>
    <r>
      <rPr>
        <i/>
        <sz val="13"/>
        <color theme="1"/>
        <rFont val="Calibri"/>
        <family val="2"/>
        <scheme val="minor"/>
      </rPr>
      <t>Social Care Services, Scotland, 2014</t>
    </r>
    <r>
      <rPr>
        <sz val="13"/>
        <color theme="1"/>
        <rFont val="Calibri"/>
        <family val="2"/>
        <scheme val="minor"/>
      </rPr>
      <t xml:space="preserve"> publication.</t>
    </r>
  </si>
  <si>
    <r>
      <t xml:space="preserve">In 2015 Local Authorities were asked to record the expenditure for Self-Directed Support as the </t>
    </r>
    <r>
      <rPr>
        <i/>
        <sz val="13"/>
        <color theme="1"/>
        <rFont val="Calibri"/>
        <family val="2"/>
        <scheme val="minor"/>
      </rPr>
      <t>Gross value of the budget allocated within the reporting year</t>
    </r>
    <r>
      <rPr>
        <sz val="13"/>
        <color theme="1"/>
        <rFont val="Calibri"/>
        <family val="2"/>
        <scheme val="minor"/>
      </rPr>
      <t xml:space="preserve">. Argyll &amp; Bute and West Lothian councils have stated that they were unable to supply Gross expenditure figures and so supplied </t>
    </r>
    <r>
      <rPr>
        <i/>
        <sz val="13"/>
        <color theme="1"/>
        <rFont val="Calibri"/>
        <family val="2"/>
        <scheme val="minor"/>
      </rPr>
      <t>Net</t>
    </r>
    <r>
      <rPr>
        <sz val="13"/>
        <color theme="1"/>
        <rFont val="Calibri"/>
        <family val="2"/>
        <scheme val="minor"/>
      </rPr>
      <t xml:space="preserve"> expenditure (i.e. net of any client contribution) figures instead. These figures have been included within the Scotland level expenditure totals.</t>
    </r>
  </si>
  <si>
    <t>1.    Dementia</t>
  </si>
  <si>
    <t>2.    Mental Health Problems</t>
  </si>
  <si>
    <t>3.    Learning Disability</t>
  </si>
  <si>
    <t>4.    Learning Disability and Physical Disability</t>
  </si>
  <si>
    <t>5.    Physical Disability</t>
  </si>
  <si>
    <t xml:space="preserve">6.    Frail older people </t>
  </si>
  <si>
    <t>7.    Other vulnerable groups (including Addiction, Palliative Care and Carer's)</t>
  </si>
  <si>
    <t>8.    Not known</t>
  </si>
  <si>
    <t xml:space="preserve">·         linked pill dispensers, </t>
  </si>
  <si>
    <t xml:space="preserve">·         linked smoke detectors, </t>
  </si>
  <si>
    <t xml:space="preserve">·         linked key safes, </t>
  </si>
  <si>
    <t xml:space="preserve">·         bogus caller buttons and door entry systems, </t>
  </si>
  <si>
    <t xml:space="preserve">·         property exit sensors, extreme temperature, flood, falls, movement detectors. </t>
  </si>
  <si>
    <t>Social Care Survey</t>
  </si>
  <si>
    <t>All the new data presented in this release was collected through the 2015 Social Care Survey.  This is the third year of the survey, which replaced the previously separate Home Care and Direct Payments data collections.</t>
  </si>
  <si>
    <t>Data collection prior to 2013</t>
  </si>
  <si>
    <t>Self-Directed Support Act</t>
  </si>
  <si>
    <t>Revisions to previous years’ figures</t>
  </si>
  <si>
    <t>Data Quality Issues</t>
  </si>
  <si>
    <t>Community Alarm and other Telecare services</t>
  </si>
  <si>
    <t>Other data sources</t>
  </si>
  <si>
    <t>Cost of respondent burden</t>
  </si>
  <si>
    <t xml:space="preserve">     - Home Care services, including re-ablement services</t>
  </si>
  <si>
    <t xml:space="preserve">     - Meals services (provided or purchased by the local authority);</t>
  </si>
  <si>
    <t xml:space="preserve">     - Housing Support services;</t>
  </si>
  <si>
    <t xml:space="preserve">     - OPTIONAL - other services e.g. Shopping, Laundry. </t>
  </si>
  <si>
    <t xml:space="preserve">     - Community Alarms / other Telecare services (this was previously only collected for the census week);</t>
  </si>
  <si>
    <t xml:space="preserve">     - Services or support provided through Self-Directed Support, including Direct Payments;</t>
  </si>
  <si>
    <t xml:space="preserve">     - Social Worker / support worker services</t>
  </si>
  <si>
    <t>http://www.gov.scot/Topics/Statistics/Browse/Health/HomeCareCensus</t>
  </si>
  <si>
    <t xml:space="preserve"> for more detail on the survey design and collection.</t>
  </si>
  <si>
    <t xml:space="preserve">The ‘Home Care Census’ collected annual statistics on the number of people receiving a home help or Home Care service at the end of March each year.  From March 2010, the statistics were collected at the individual level, having previously been collected through an aggregate data return.  See: </t>
  </si>
  <si>
    <t xml:space="preserve">The “Self-Directed Support (Direct Payments)” Survey collected annual statistics on the number of people who receive direct payments to purchase the care that they need.  It should be noted that this collection was focused solely on Direct Payments, and not Self-Directed Support as it is now defined (see section on Self-Directed Support below). These statistics relate to everyone who received a Direct Payment during the relevant financial year and from 2010 onwards have been collected at the individual level, having previously been collected through an aggregate data return.  See: </t>
  </si>
  <si>
    <t>http://www.gov.scot/Topics/Statistics/Browse/Health/SelfDirectedSupportcensus</t>
  </si>
  <si>
    <t xml:space="preserve">     - SDS Option 1: Taken as a Direct Payment (a cash payment). Information on Direct Payments has been collected since 2001 and is reported on in this publication. </t>
  </si>
  <si>
    <t xml:space="preserve">     - SDS Option 2: Allocated to a provider that the person chooses. The council holds the budget but the person is in charge of how it is spent (this is sometimes called an individual service fund); or</t>
  </si>
  <si>
    <t xml:space="preserve">     - SDS Option 3: the person can choose a council arranged service; or</t>
  </si>
  <si>
    <t xml:space="preserve">     - SDS Option 4: the person can choose a mix of these options for different types of support</t>
  </si>
  <si>
    <t>The Self-Directed Support Act was introduced in Scotland in April 2014. Self-Directed Support (SDS) gives people control over an individual budget and allows them to choose how that money is spent on the support and services they need to meet their agreed health and social care outcomes. See:</t>
  </si>
  <si>
    <t>for details.</t>
  </si>
  <si>
    <t>http://www.selfdirectedsupportscotland.org.uk</t>
  </si>
  <si>
    <t>Client groups</t>
  </si>
  <si>
    <t>Number of clients*</t>
  </si>
  <si>
    <t>*The number of clients has been suppressed for some Local Authorities to small numbers in some categories.</t>
  </si>
  <si>
    <t>Number of Home Care clients aged 65 and over, by client group (Scotland only)</t>
  </si>
  <si>
    <t>Select year:</t>
  </si>
  <si>
    <t>Over time all Social Care and support will transition to being focused on achieving personal outcomes. This presents challenges for the reporting and comparability of Social Care data: increasing numbers of people will be directing their own support rather than services being provided directly for them. It is expected that in future this publication will become more focused on Social Care clients, what their needs are, their individual budget and the options that they choose.</t>
  </si>
  <si>
    <t>http://www.gov.scot/Topics/Statistics/Browse/Health/Data/HomeCare</t>
  </si>
  <si>
    <t>An additional spreadsheet providing extra detail on Home Care, Community Alarms/Telecare and Direct Payments will be made available at the following web link shortly after publication:</t>
  </si>
  <si>
    <t>If you have any any queries please contact:</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</si>
</sst>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3" formatCode="_-* #,##0.00_-;\-* #,##0.00_-;_-* &quot;-&quot;??_-;_-@_-"/>
    <numFmt numFmtId="164" formatCode="&quot;£&quot;#,##0"/>
    <numFmt numFmtId="165" formatCode="0.0"/>
    <numFmt numFmtId="166" formatCode="#,##0.0"/>
    <numFmt numFmtId="167" formatCode="&quot;£&quot;#,##0.00"/>
    <numFmt numFmtId="168" formatCode="&quot;£&quot;#,##0.0"/>
    <numFmt numFmtId="169" formatCode="0.000"/>
    <numFmt numFmtId="170" formatCode="#,##0.000"/>
    <numFmt numFmtId="171" formatCode="0.0%"/>
  </numFmts>
  <fonts count="79" x14ac:knownFonts="1">
    <font>
      <sz val="10"/>
      <color theme="1"/>
      <name val="Arial"/>
      <family val="2"/>
    </font>
    <font>
      <b/>
      <sz val="10"/>
      <color indexed="8"/>
      <name val="Arial"/>
      <family val="2"/>
    </font>
    <font>
      <sz val="10"/>
      <name val="Arial"/>
      <family val="2"/>
    </font>
    <font>
      <b/>
      <sz val="10"/>
      <name val="Arial"/>
      <family val="2"/>
    </font>
    <font>
      <sz val="8"/>
      <name val="Arial"/>
      <family val="2"/>
    </font>
    <font>
      <sz val="10"/>
      <name val="Times New Roman"/>
      <family val="1"/>
    </font>
    <font>
      <u/>
      <sz val="10"/>
      <color indexed="12"/>
      <name val="Arial"/>
      <family val="2"/>
    </font>
    <font>
      <i/>
      <u/>
      <sz val="10"/>
      <color indexed="12"/>
      <name val="Arial"/>
      <family val="2"/>
    </font>
    <font>
      <sz val="11"/>
      <name val="Calibri"/>
      <family val="2"/>
    </font>
    <font>
      <b/>
      <sz val="11"/>
      <name val="Calibri"/>
      <family val="2"/>
    </font>
    <font>
      <i/>
      <sz val="12"/>
      <name val="Calibri"/>
      <family val="2"/>
    </font>
    <font>
      <sz val="12"/>
      <name val="Arial"/>
      <family val="2"/>
    </font>
    <font>
      <b/>
      <sz val="11"/>
      <name val="Arial"/>
      <family val="2"/>
    </font>
    <font>
      <sz val="11"/>
      <name val="Arial"/>
      <family val="2"/>
    </font>
    <font>
      <b/>
      <vertAlign val="superscript"/>
      <sz val="11"/>
      <name val="Calibri"/>
      <family val="2"/>
    </font>
    <font>
      <vertAlign val="superscript"/>
      <sz val="11"/>
      <name val="Calibri"/>
      <family val="2"/>
    </font>
    <font>
      <sz val="10"/>
      <color theme="1"/>
      <name val="Arial"/>
      <family val="2"/>
    </font>
    <font>
      <sz val="10"/>
      <color theme="0"/>
      <name val="Arial"/>
      <family val="2"/>
    </font>
    <font>
      <b/>
      <sz val="10"/>
      <color theme="1"/>
      <name val="Arial"/>
      <family val="2"/>
    </font>
    <font>
      <sz val="10"/>
      <color rgb="FFFF0000"/>
      <name val="Arial"/>
      <family val="2"/>
    </font>
    <font>
      <sz val="10"/>
      <color rgb="FF000000"/>
      <name val="Arial"/>
      <family val="2"/>
    </font>
    <font>
      <sz val="12"/>
      <color theme="1"/>
      <name val="Calibri"/>
      <family val="2"/>
      <scheme val="minor"/>
    </font>
    <font>
      <sz val="12"/>
      <name val="Calibri"/>
      <family val="2"/>
      <scheme val="minor"/>
    </font>
    <font>
      <sz val="12"/>
      <color theme="0"/>
      <name val="Calibri"/>
      <family val="2"/>
      <scheme val="minor"/>
    </font>
    <font>
      <i/>
      <sz val="12"/>
      <name val="Calibri"/>
      <family val="2"/>
      <scheme val="minor"/>
    </font>
    <font>
      <b/>
      <sz val="10"/>
      <color rgb="FF112277"/>
      <name val="Arial"/>
      <family val="2"/>
    </font>
    <font>
      <sz val="10"/>
      <color theme="0" tint="-0.499984740745262"/>
      <name val="Arial"/>
      <family val="2"/>
    </font>
    <font>
      <b/>
      <sz val="12"/>
      <color theme="1"/>
      <name val="Calibri"/>
      <family val="2"/>
      <scheme val="minor"/>
    </font>
    <font>
      <b/>
      <sz val="10"/>
      <color rgb="FFFF0000"/>
      <name val="Arial"/>
      <family val="2"/>
    </font>
    <font>
      <sz val="10"/>
      <color theme="3" tint="-0.249977111117893"/>
      <name val="Arial"/>
      <family val="2"/>
    </font>
    <font>
      <b/>
      <sz val="10"/>
      <color theme="3" tint="-0.249977111117893"/>
      <name val="Arial"/>
      <family val="2"/>
    </font>
    <font>
      <b/>
      <sz val="10"/>
      <color theme="2" tint="-0.499984740745262"/>
      <name val="Arial"/>
      <family val="2"/>
    </font>
    <font>
      <sz val="10"/>
      <color theme="2" tint="-0.499984740745262"/>
      <name val="Arial"/>
      <family val="2"/>
    </font>
    <font>
      <b/>
      <sz val="16"/>
      <name val="Calibri"/>
      <family val="2"/>
      <scheme val="minor"/>
    </font>
    <font>
      <b/>
      <sz val="10"/>
      <color theme="3"/>
      <name val="Arial"/>
      <family val="2"/>
    </font>
    <font>
      <b/>
      <sz val="10"/>
      <color theme="0" tint="-0.499984740745262"/>
      <name val="Arial"/>
      <family val="2"/>
    </font>
    <font>
      <sz val="10"/>
      <color theme="0"/>
      <name val="Calibri"/>
      <family val="2"/>
      <scheme val="minor"/>
    </font>
    <font>
      <b/>
      <sz val="12"/>
      <name val="Calibri"/>
      <family val="2"/>
      <scheme val="minor"/>
    </font>
    <font>
      <sz val="12"/>
      <color theme="3"/>
      <name val="Calibri"/>
      <family val="2"/>
      <scheme val="minor"/>
    </font>
    <font>
      <b/>
      <sz val="12"/>
      <color indexed="18"/>
      <name val="Calibri"/>
      <family val="2"/>
      <scheme val="minor"/>
    </font>
    <font>
      <u/>
      <sz val="12"/>
      <color theme="3"/>
      <name val="Calibri"/>
      <family val="2"/>
      <scheme val="minor"/>
    </font>
    <font>
      <u/>
      <sz val="12"/>
      <color indexed="12"/>
      <name val="Calibri"/>
      <family val="2"/>
      <scheme val="minor"/>
    </font>
    <font>
      <b/>
      <sz val="14"/>
      <name val="Calibri"/>
      <family val="2"/>
      <scheme val="minor"/>
    </font>
    <font>
      <b/>
      <sz val="16"/>
      <color theme="1"/>
      <name val="Calibri"/>
      <family val="2"/>
      <scheme val="minor"/>
    </font>
    <font>
      <i/>
      <u/>
      <sz val="10"/>
      <color rgb="FF0000FF"/>
      <name val="Arial"/>
      <family val="2"/>
    </font>
    <font>
      <sz val="10"/>
      <color theme="3" tint="0.39997558519241921"/>
      <name val="Arial"/>
      <family val="2"/>
    </font>
    <font>
      <i/>
      <sz val="12"/>
      <color theme="1"/>
      <name val="Calibri"/>
      <family val="2"/>
      <scheme val="minor"/>
    </font>
    <font>
      <b/>
      <sz val="10"/>
      <color theme="0"/>
      <name val="Calibri"/>
      <family val="2"/>
      <scheme val="minor"/>
    </font>
    <font>
      <u/>
      <sz val="10"/>
      <color indexed="12"/>
      <name val="Calibri"/>
      <family val="2"/>
      <scheme val="minor"/>
    </font>
    <font>
      <sz val="10"/>
      <color rgb="FF002060"/>
      <name val="Arial"/>
      <family val="2"/>
    </font>
    <font>
      <b/>
      <sz val="10"/>
      <color rgb="FF002060"/>
      <name val="Arial"/>
      <family val="2"/>
    </font>
    <font>
      <sz val="12"/>
      <color rgb="FFFF0000"/>
      <name val="Calibri"/>
      <family val="2"/>
      <scheme val="minor"/>
    </font>
    <font>
      <sz val="11"/>
      <name val="Calibri"/>
      <family val="2"/>
      <scheme val="minor"/>
    </font>
    <font>
      <sz val="10"/>
      <name val="Calibri"/>
      <family val="2"/>
      <scheme val="minor"/>
    </font>
    <font>
      <b/>
      <sz val="12"/>
      <color theme="0"/>
      <name val="Calibri"/>
      <family val="2"/>
      <scheme val="minor"/>
    </font>
    <font>
      <b/>
      <sz val="10"/>
      <name val="Calibri"/>
      <family val="2"/>
      <scheme val="minor"/>
    </font>
    <font>
      <b/>
      <sz val="11"/>
      <name val="Calibri"/>
      <family val="2"/>
      <scheme val="minor"/>
    </font>
    <font>
      <b/>
      <i/>
      <sz val="12"/>
      <name val="Calibri"/>
      <family val="2"/>
      <scheme val="minor"/>
    </font>
    <font>
      <sz val="10"/>
      <color rgb="FFC00000"/>
      <name val="Arial"/>
      <family val="2"/>
    </font>
    <font>
      <sz val="10"/>
      <color rgb="FFFF0000"/>
      <name val="Calibri"/>
      <family val="2"/>
      <scheme val="minor"/>
    </font>
    <font>
      <sz val="12"/>
      <color rgb="FFC00000"/>
      <name val="Calibri"/>
      <family val="2"/>
      <scheme val="minor"/>
    </font>
    <font>
      <sz val="10"/>
      <color rgb="FFC00000"/>
      <name val="Calibri"/>
      <family val="2"/>
      <scheme val="minor"/>
    </font>
    <font>
      <i/>
      <u/>
      <sz val="12"/>
      <color indexed="12"/>
      <name val="Calibri"/>
      <family val="2"/>
      <scheme val="minor"/>
    </font>
    <font>
      <b/>
      <sz val="16"/>
      <color theme="8" tint="-0.499984740745262"/>
      <name val="Calibri"/>
      <family val="2"/>
      <scheme val="minor"/>
    </font>
    <font>
      <sz val="11"/>
      <color rgb="FFC00000"/>
      <name val="Calibri"/>
      <family val="2"/>
      <scheme val="minor"/>
    </font>
    <font>
      <b/>
      <sz val="10"/>
      <color rgb="FFFF0000"/>
      <name val="Calibri"/>
      <family val="2"/>
      <scheme val="minor"/>
    </font>
    <font>
      <b/>
      <vertAlign val="superscript"/>
      <sz val="11"/>
      <name val="Arial"/>
      <family val="2"/>
    </font>
    <font>
      <sz val="11"/>
      <color theme="1"/>
      <name val="Calibri"/>
      <family val="2"/>
      <scheme val="minor"/>
    </font>
    <font>
      <sz val="11"/>
      <color theme="1"/>
      <name val="Arial"/>
      <family val="2"/>
    </font>
    <font>
      <sz val="12"/>
      <color rgb="FF002060"/>
      <name val="Calibri"/>
      <family val="2"/>
      <scheme val="minor"/>
    </font>
    <font>
      <sz val="12"/>
      <color theme="1"/>
      <name val="Arial"/>
      <family val="2"/>
    </font>
    <font>
      <b/>
      <sz val="12"/>
      <color theme="1"/>
      <name val="Arial"/>
      <family val="2"/>
    </font>
    <font>
      <sz val="13"/>
      <color rgb="FFCC0066"/>
      <name val="Calibri"/>
      <family val="2"/>
      <scheme val="minor"/>
    </font>
    <font>
      <b/>
      <sz val="13"/>
      <color theme="1"/>
      <name val="Calibri"/>
      <family val="2"/>
      <scheme val="minor"/>
    </font>
    <font>
      <sz val="13"/>
      <color theme="1"/>
      <name val="Calibri"/>
      <family val="2"/>
      <scheme val="minor"/>
    </font>
    <font>
      <i/>
      <sz val="13"/>
      <color theme="1"/>
      <name val="Calibri"/>
      <family val="2"/>
      <scheme val="minor"/>
    </font>
    <font>
      <u/>
      <sz val="13"/>
      <color indexed="12"/>
      <name val="Calibri"/>
      <family val="2"/>
      <scheme val="minor"/>
    </font>
    <font>
      <b/>
      <sz val="13"/>
      <name val="Calibri"/>
      <family val="2"/>
      <scheme val="minor"/>
    </font>
    <font>
      <sz val="13"/>
      <name val="Calibri"/>
      <family val="2"/>
      <scheme val="minor"/>
    </font>
  </fonts>
  <fills count="8">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2"/>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8" tint="0.79998168889431442"/>
        <bgColor indexed="64"/>
      </patternFill>
    </fill>
  </fills>
  <borders count="10">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right style="thin">
        <color theme="0" tint="-0.499984740745262"/>
      </right>
      <top style="thin">
        <color theme="0" tint="-0.499984740745262"/>
      </top>
      <bottom style="thin">
        <color theme="0" tint="-0.499984740745262"/>
      </bottom>
      <diagonal/>
    </border>
  </borders>
  <cellStyleXfs count="11">
    <xf numFmtId="0" fontId="0" fillId="0" borderId="0"/>
    <xf numFmtId="43" fontId="2" fillId="0" borderId="0" applyFont="0" applyFill="0" applyBorder="0" applyAlignment="0" applyProtection="0"/>
    <xf numFmtId="43" fontId="2" fillId="0" borderId="0" applyFont="0" applyFill="0" applyBorder="0" applyAlignment="0" applyProtection="0"/>
    <xf numFmtId="0" fontId="6" fillId="0" borderId="0" applyNumberFormat="0" applyFill="0" applyBorder="0" applyAlignment="0" applyProtection="0">
      <alignment vertical="top"/>
      <protection locked="0"/>
    </xf>
    <xf numFmtId="0" fontId="2" fillId="0" borderId="0"/>
    <xf numFmtId="0" fontId="2" fillId="0" borderId="0"/>
    <xf numFmtId="0" fontId="2" fillId="0" borderId="0"/>
    <xf numFmtId="0" fontId="4" fillId="0" borderId="0"/>
    <xf numFmtId="9" fontId="1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cellStyleXfs>
  <cellXfs count="457">
    <xf numFmtId="0" fontId="0" fillId="0" borderId="0" xfId="0"/>
    <xf numFmtId="0" fontId="0" fillId="2" borderId="0" xfId="0" applyFill="1"/>
    <xf numFmtId="1" fontId="0" fillId="2" borderId="0" xfId="0" applyNumberFormat="1" applyFill="1"/>
    <xf numFmtId="0" fontId="0" fillId="2" borderId="0" xfId="0" applyFont="1" applyFill="1" applyBorder="1" applyAlignment="1"/>
    <xf numFmtId="0" fontId="20" fillId="2" borderId="0" xfId="0" applyFont="1" applyFill="1" applyBorder="1" applyAlignment="1">
      <alignment horizontal="right"/>
    </xf>
    <xf numFmtId="0" fontId="2" fillId="2" borderId="0" xfId="0" applyFont="1" applyFill="1" applyBorder="1" applyAlignment="1">
      <alignment horizontal="right"/>
    </xf>
    <xf numFmtId="3" fontId="0" fillId="2" borderId="0" xfId="0" applyNumberFormat="1" applyFont="1" applyFill="1" applyBorder="1"/>
    <xf numFmtId="0" fontId="21" fillId="2" borderId="0" xfId="0" applyFont="1" applyFill="1"/>
    <xf numFmtId="3" fontId="21" fillId="2" borderId="0" xfId="0" applyNumberFormat="1" applyFont="1" applyFill="1"/>
    <xf numFmtId="0" fontId="22" fillId="2" borderId="0" xfId="0" applyFont="1" applyFill="1"/>
    <xf numFmtId="0" fontId="23" fillId="2" borderId="0" xfId="0" applyFont="1" applyFill="1"/>
    <xf numFmtId="3" fontId="23" fillId="2" borderId="0" xfId="0" applyNumberFormat="1" applyFont="1" applyFill="1"/>
    <xf numFmtId="0" fontId="21" fillId="2" borderId="0" xfId="0" applyFont="1" applyFill="1" applyAlignment="1">
      <alignment vertical="center"/>
    </xf>
    <xf numFmtId="0" fontId="23" fillId="2" borderId="0" xfId="0" applyFont="1" applyFill="1" applyAlignment="1">
      <alignment vertical="center"/>
    </xf>
    <xf numFmtId="0" fontId="24" fillId="2" borderId="0" xfId="0" applyFont="1" applyFill="1"/>
    <xf numFmtId="3" fontId="2" fillId="2" borderId="0" xfId="7" applyNumberFormat="1" applyFont="1" applyFill="1"/>
    <xf numFmtId="3" fontId="3" fillId="2" borderId="0" xfId="7" applyNumberFormat="1" applyFont="1" applyFill="1"/>
    <xf numFmtId="1" fontId="18" fillId="2" borderId="0" xfId="0" applyNumberFormat="1" applyFont="1" applyFill="1"/>
    <xf numFmtId="0" fontId="0" fillId="2" borderId="0" xfId="0" applyFill="1" applyBorder="1" applyAlignment="1"/>
    <xf numFmtId="0" fontId="18" fillId="2" borderId="0" xfId="0" applyFont="1" applyFill="1" applyBorder="1" applyAlignment="1"/>
    <xf numFmtId="3" fontId="0" fillId="2" borderId="0" xfId="0" applyNumberFormat="1" applyFill="1" applyBorder="1" applyAlignment="1"/>
    <xf numFmtId="0" fontId="25" fillId="2" borderId="0" xfId="0" applyFont="1" applyFill="1" applyBorder="1" applyAlignment="1">
      <alignment horizontal="center" vertical="top" wrapText="1"/>
    </xf>
    <xf numFmtId="0" fontId="25" fillId="2" borderId="0" xfId="0" applyFont="1" applyFill="1" applyBorder="1" applyAlignment="1">
      <alignment horizontal="center" vertical="center" wrapText="1"/>
    </xf>
    <xf numFmtId="0" fontId="25" fillId="2" borderId="0" xfId="0" applyFont="1" applyFill="1" applyBorder="1" applyAlignment="1">
      <alignment horizontal="left" vertical="top" wrapText="1"/>
    </xf>
    <xf numFmtId="0" fontId="2" fillId="2" borderId="0" xfId="0" applyFont="1" applyFill="1" applyBorder="1" applyAlignment="1">
      <alignment horizontal="left" vertical="top" wrapText="1"/>
    </xf>
    <xf numFmtId="0" fontId="3" fillId="2" borderId="0" xfId="0" applyFont="1" applyFill="1" applyBorder="1" applyAlignment="1">
      <alignment horizontal="left" vertical="top" wrapText="1"/>
    </xf>
    <xf numFmtId="0" fontId="2" fillId="2" borderId="0" xfId="0" applyFont="1" applyFill="1" applyBorder="1" applyAlignment="1"/>
    <xf numFmtId="0" fontId="3" fillId="2" borderId="0" xfId="0" applyFont="1" applyFill="1" applyBorder="1" applyAlignment="1">
      <alignment horizontal="center" vertical="top" wrapText="1"/>
    </xf>
    <xf numFmtId="0" fontId="3" fillId="2" borderId="0" xfId="0" applyFont="1" applyFill="1" applyBorder="1" applyAlignment="1">
      <alignment horizontal="right" vertical="top" wrapText="1"/>
    </xf>
    <xf numFmtId="0" fontId="3" fillId="2" borderId="0" xfId="0" applyFont="1" applyFill="1" applyBorder="1" applyAlignment="1">
      <alignment horizontal="right" vertical="center" wrapText="1"/>
    </xf>
    <xf numFmtId="0" fontId="26" fillId="2" borderId="0" xfId="0" applyFont="1" applyFill="1" applyBorder="1" applyAlignment="1"/>
    <xf numFmtId="0" fontId="26" fillId="3" borderId="0" xfId="0" applyFont="1" applyFill="1" applyBorder="1" applyAlignment="1"/>
    <xf numFmtId="0" fontId="3" fillId="3" borderId="0" xfId="0" applyFont="1" applyFill="1" applyBorder="1" applyAlignment="1">
      <alignment horizontal="right"/>
    </xf>
    <xf numFmtId="0" fontId="0" fillId="3" borderId="0" xfId="0" applyFill="1" applyBorder="1" applyAlignment="1"/>
    <xf numFmtId="0" fontId="3" fillId="3" borderId="0" xfId="0" applyFont="1" applyFill="1" applyBorder="1" applyAlignment="1">
      <alignment horizontal="right" vertical="center" wrapText="1"/>
    </xf>
    <xf numFmtId="0" fontId="20" fillId="3" borderId="0" xfId="0" applyFont="1" applyFill="1" applyBorder="1" applyAlignment="1">
      <alignment horizontal="right"/>
    </xf>
    <xf numFmtId="0" fontId="25" fillId="3" borderId="0" xfId="0" applyFont="1" applyFill="1" applyBorder="1" applyAlignment="1">
      <alignment horizontal="center" vertical="center" wrapText="1"/>
    </xf>
    <xf numFmtId="0" fontId="2" fillId="3" borderId="0" xfId="0" applyFont="1" applyFill="1" applyBorder="1" applyAlignment="1"/>
    <xf numFmtId="0" fontId="2" fillId="3" borderId="0" xfId="0" applyFont="1" applyFill="1" applyBorder="1" applyAlignment="1">
      <alignment horizontal="right"/>
    </xf>
    <xf numFmtId="0" fontId="18" fillId="3" borderId="0" xfId="0" applyFont="1" applyFill="1" applyBorder="1" applyAlignment="1"/>
    <xf numFmtId="3" fontId="0" fillId="2" borderId="0" xfId="0" applyNumberFormat="1" applyFill="1" applyBorder="1"/>
    <xf numFmtId="3" fontId="2" fillId="2" borderId="0" xfId="5" applyNumberFormat="1" applyFill="1" applyBorder="1" applyAlignment="1">
      <alignment vertical="center"/>
    </xf>
    <xf numFmtId="3" fontId="2" fillId="2" borderId="0" xfId="5" applyNumberFormat="1" applyFont="1" applyFill="1" applyBorder="1" applyAlignment="1">
      <alignment vertical="center"/>
    </xf>
    <xf numFmtId="3" fontId="18" fillId="2" borderId="0" xfId="0" applyNumberFormat="1" applyFont="1" applyFill="1" applyBorder="1"/>
    <xf numFmtId="0" fontId="2" fillId="2" borderId="0" xfId="0" applyFont="1" applyFill="1" applyBorder="1"/>
    <xf numFmtId="0" fontId="3" fillId="2" borderId="0" xfId="0" applyFont="1" applyFill="1" applyBorder="1"/>
    <xf numFmtId="1" fontId="18" fillId="2" borderId="0" xfId="0" applyNumberFormat="1" applyFont="1" applyFill="1" applyBorder="1"/>
    <xf numFmtId="3" fontId="20" fillId="2" borderId="0" xfId="0" applyNumberFormat="1" applyFont="1" applyFill="1" applyBorder="1" applyAlignment="1">
      <alignment horizontal="right"/>
    </xf>
    <xf numFmtId="3" fontId="0" fillId="3" borderId="0" xfId="0" applyNumberFormat="1" applyFill="1" applyBorder="1"/>
    <xf numFmtId="3" fontId="2" fillId="3" borderId="0" xfId="5" applyNumberFormat="1" applyFill="1" applyBorder="1" applyAlignment="1">
      <alignment vertical="center"/>
    </xf>
    <xf numFmtId="3" fontId="0" fillId="3" borderId="0" xfId="0" applyNumberFormat="1" applyFont="1" applyFill="1" applyBorder="1"/>
    <xf numFmtId="3" fontId="2" fillId="3" borderId="0" xfId="5" applyNumberFormat="1" applyFont="1" applyFill="1" applyBorder="1" applyAlignment="1">
      <alignment vertical="center"/>
    </xf>
    <xf numFmtId="3" fontId="18" fillId="3" borderId="0" xfId="0" applyNumberFormat="1" applyFont="1" applyFill="1" applyBorder="1"/>
    <xf numFmtId="3" fontId="20" fillId="3" borderId="0" xfId="0" applyNumberFormat="1" applyFont="1" applyFill="1" applyBorder="1" applyAlignment="1">
      <alignment horizontal="right"/>
    </xf>
    <xf numFmtId="0" fontId="3" fillId="3" borderId="0" xfId="0" applyFont="1" applyFill="1" applyBorder="1"/>
    <xf numFmtId="1" fontId="18" fillId="3" borderId="0" xfId="0" applyNumberFormat="1" applyFont="1" applyFill="1" applyBorder="1"/>
    <xf numFmtId="3" fontId="18" fillId="3" borderId="0" xfId="0" applyNumberFormat="1" applyFont="1" applyFill="1" applyBorder="1" applyAlignment="1">
      <alignment horizontal="right"/>
    </xf>
    <xf numFmtId="3" fontId="18" fillId="3" borderId="0" xfId="0" applyNumberFormat="1" applyFont="1" applyFill="1" applyBorder="1" applyAlignment="1">
      <alignment wrapText="1"/>
    </xf>
    <xf numFmtId="3" fontId="21" fillId="3" borderId="0" xfId="0" applyNumberFormat="1" applyFont="1" applyFill="1" applyBorder="1"/>
    <xf numFmtId="3" fontId="27" fillId="3" borderId="0" xfId="0" applyNumberFormat="1" applyFont="1" applyFill="1" applyBorder="1"/>
    <xf numFmtId="3" fontId="27" fillId="2" borderId="0" xfId="0" applyNumberFormat="1" applyFont="1" applyFill="1" applyBorder="1"/>
    <xf numFmtId="3" fontId="18" fillId="2" borderId="0" xfId="0" applyNumberFormat="1" applyFont="1" applyFill="1" applyBorder="1" applyAlignment="1">
      <alignment horizontal="right"/>
    </xf>
    <xf numFmtId="3" fontId="21" fillId="2" borderId="0" xfId="0" applyNumberFormat="1" applyFont="1" applyFill="1" applyBorder="1"/>
    <xf numFmtId="3" fontId="18" fillId="2" borderId="0" xfId="0" applyNumberFormat="1" applyFont="1" applyFill="1" applyBorder="1" applyAlignment="1"/>
    <xf numFmtId="3" fontId="3" fillId="2" borderId="0" xfId="0" applyNumberFormat="1" applyFont="1" applyFill="1" applyBorder="1" applyAlignment="1">
      <alignment horizontal="center" vertical="center" wrapText="1"/>
    </xf>
    <xf numFmtId="3" fontId="2" fillId="2" borderId="0" xfId="0" applyNumberFormat="1" applyFont="1" applyFill="1" applyBorder="1"/>
    <xf numFmtId="3" fontId="3" fillId="3" borderId="0" xfId="0" applyNumberFormat="1" applyFont="1" applyFill="1" applyBorder="1" applyAlignment="1">
      <alignment horizontal="center" vertical="center" wrapText="1"/>
    </xf>
    <xf numFmtId="3" fontId="3" fillId="3" borderId="0" xfId="0" applyNumberFormat="1" applyFont="1" applyFill="1" applyBorder="1"/>
    <xf numFmtId="1" fontId="3" fillId="3" borderId="0" xfId="5" applyNumberFormat="1" applyFont="1" applyFill="1" applyBorder="1" applyAlignment="1">
      <alignment horizontal="right" vertical="center"/>
    </xf>
    <xf numFmtId="1" fontId="18" fillId="3" borderId="0" xfId="0" applyNumberFormat="1" applyFont="1" applyFill="1" applyBorder="1" applyAlignment="1">
      <alignment horizontal="right"/>
    </xf>
    <xf numFmtId="1" fontId="3" fillId="3" borderId="0" xfId="5" applyNumberFormat="1" applyFont="1" applyFill="1" applyBorder="1" applyAlignment="1"/>
    <xf numFmtId="1" fontId="18" fillId="3" borderId="0" xfId="0" applyNumberFormat="1" applyFont="1" applyFill="1" applyBorder="1" applyAlignment="1">
      <alignment wrapText="1"/>
    </xf>
    <xf numFmtId="1" fontId="3" fillId="3" borderId="0" xfId="5" applyNumberFormat="1" applyFont="1" applyFill="1" applyBorder="1" applyAlignment="1">
      <alignment vertical="center" wrapText="1"/>
    </xf>
    <xf numFmtId="1" fontId="3" fillId="2" borderId="0" xfId="5" applyNumberFormat="1" applyFont="1" applyFill="1" applyBorder="1" applyAlignment="1">
      <alignment horizontal="right" vertical="center"/>
    </xf>
    <xf numFmtId="1" fontId="18" fillId="2" borderId="0" xfId="0" applyNumberFormat="1" applyFont="1" applyFill="1" applyBorder="1" applyAlignment="1">
      <alignment horizontal="right"/>
    </xf>
    <xf numFmtId="1" fontId="3" fillId="2" borderId="0" xfId="5" applyNumberFormat="1" applyFont="1" applyFill="1" applyBorder="1" applyAlignment="1"/>
    <xf numFmtId="1" fontId="18" fillId="2" borderId="0" xfId="0" applyNumberFormat="1" applyFont="1" applyFill="1" applyBorder="1" applyAlignment="1">
      <alignment wrapText="1"/>
    </xf>
    <xf numFmtId="1" fontId="3" fillId="2" borderId="0" xfId="5" applyNumberFormat="1" applyFont="1" applyFill="1" applyBorder="1" applyAlignment="1">
      <alignment vertical="center" wrapText="1"/>
    </xf>
    <xf numFmtId="3" fontId="0" fillId="3" borderId="0" xfId="0" applyNumberFormat="1" applyFill="1" applyBorder="1" applyAlignment="1">
      <alignment horizontal="right"/>
    </xf>
    <xf numFmtId="3" fontId="0" fillId="3" borderId="0" xfId="0" applyNumberFormat="1" applyFont="1" applyFill="1" applyBorder="1" applyAlignment="1">
      <alignment horizontal="right"/>
    </xf>
    <xf numFmtId="3" fontId="0" fillId="2" borderId="0" xfId="0" applyNumberFormat="1" applyFill="1" applyBorder="1" applyAlignment="1">
      <alignment horizontal="right"/>
    </xf>
    <xf numFmtId="3" fontId="0" fillId="2" borderId="0" xfId="0" applyNumberFormat="1" applyFont="1" applyFill="1" applyBorder="1" applyAlignment="1">
      <alignment horizontal="right"/>
    </xf>
    <xf numFmtId="3" fontId="5" fillId="3" borderId="0" xfId="0" quotePrefix="1" applyNumberFormat="1" applyFont="1" applyFill="1" applyBorder="1" applyAlignment="1" applyProtection="1">
      <alignment horizontal="left" vertical="center"/>
    </xf>
    <xf numFmtId="3" fontId="5" fillId="3" borderId="0" xfId="0" applyNumberFormat="1" applyFont="1" applyFill="1" applyBorder="1" applyAlignment="1" applyProtection="1">
      <alignment horizontal="left" vertical="center"/>
    </xf>
    <xf numFmtId="3" fontId="3" fillId="3" borderId="0" xfId="0" applyNumberFormat="1" applyFont="1" applyFill="1" applyBorder="1" applyAlignment="1">
      <alignment horizontal="center" vertical="top" wrapText="1"/>
    </xf>
    <xf numFmtId="3" fontId="2" fillId="3" borderId="0" xfId="0" applyNumberFormat="1" applyFont="1" applyFill="1" applyBorder="1"/>
    <xf numFmtId="3" fontId="3" fillId="3" borderId="0" xfId="0" applyNumberFormat="1" applyFont="1" applyFill="1" applyBorder="1" applyAlignment="1">
      <alignment horizontal="left" vertical="top" wrapText="1"/>
    </xf>
    <xf numFmtId="1" fontId="2" fillId="3" borderId="0" xfId="0" applyNumberFormat="1" applyFont="1" applyFill="1" applyBorder="1" applyAlignment="1"/>
    <xf numFmtId="0" fontId="2" fillId="3" borderId="0" xfId="0" applyFont="1" applyFill="1" applyBorder="1"/>
    <xf numFmtId="164" fontId="2" fillId="2" borderId="0" xfId="0" applyNumberFormat="1" applyFont="1" applyFill="1" applyBorder="1"/>
    <xf numFmtId="0" fontId="2" fillId="2" borderId="0" xfId="0" applyFont="1" applyFill="1" applyBorder="1" applyAlignment="1">
      <alignment vertical="center"/>
    </xf>
    <xf numFmtId="0" fontId="2" fillId="2" borderId="0" xfId="0" applyFont="1" applyFill="1" applyBorder="1" applyAlignment="1">
      <alignment horizontal="right" vertical="center"/>
    </xf>
    <xf numFmtId="0" fontId="2" fillId="3" borderId="0" xfId="0" applyFont="1" applyFill="1" applyBorder="1" applyAlignment="1">
      <alignment vertical="center"/>
    </xf>
    <xf numFmtId="0" fontId="2" fillId="3" borderId="0" xfId="0" applyFont="1" applyFill="1" applyBorder="1" applyAlignment="1">
      <alignment horizontal="right" vertical="center"/>
    </xf>
    <xf numFmtId="0" fontId="2" fillId="3" borderId="0" xfId="0" applyFont="1" applyFill="1" applyBorder="1" applyAlignment="1">
      <alignment horizontal="left" vertical="top" wrapText="1"/>
    </xf>
    <xf numFmtId="0" fontId="2" fillId="2" borderId="0" xfId="0" applyFont="1" applyFill="1" applyBorder="1" applyAlignment="1">
      <alignment horizontal="center" vertical="top" wrapText="1"/>
    </xf>
    <xf numFmtId="0" fontId="2" fillId="2" borderId="0" xfId="0" applyFont="1" applyFill="1" applyBorder="1" applyAlignment="1">
      <alignment horizontal="center" vertical="center" wrapText="1"/>
    </xf>
    <xf numFmtId="0" fontId="2" fillId="2" borderId="0" xfId="0" applyFont="1" applyFill="1" applyBorder="1" applyAlignment="1">
      <alignment horizontal="center" vertical="top" wrapText="1"/>
    </xf>
    <xf numFmtId="0" fontId="2" fillId="2" borderId="0" xfId="0" applyFont="1" applyFill="1" applyBorder="1" applyAlignment="1">
      <alignment horizontal="center" vertical="center" wrapText="1"/>
    </xf>
    <xf numFmtId="0" fontId="19" fillId="2" borderId="0" xfId="0" applyFont="1" applyFill="1" applyBorder="1" applyAlignment="1"/>
    <xf numFmtId="0" fontId="19" fillId="3" borderId="0" xfId="0" applyFont="1" applyFill="1" applyBorder="1" applyAlignment="1"/>
    <xf numFmtId="0" fontId="19" fillId="2" borderId="0" xfId="0" applyFont="1" applyFill="1" applyBorder="1" applyAlignment="1">
      <alignment horizontal="left" vertical="top" wrapText="1"/>
    </xf>
    <xf numFmtId="0" fontId="19" fillId="3" borderId="0" xfId="0" applyFont="1" applyFill="1" applyBorder="1" applyAlignment="1">
      <alignment horizontal="right"/>
    </xf>
    <xf numFmtId="0" fontId="19" fillId="2" borderId="0" xfId="0" applyFont="1" applyFill="1" applyBorder="1" applyAlignment="1">
      <alignment horizontal="right"/>
    </xf>
    <xf numFmtId="3" fontId="19" fillId="2" borderId="0" xfId="0" applyNumberFormat="1" applyFont="1" applyFill="1" applyBorder="1"/>
    <xf numFmtId="3" fontId="19" fillId="3" borderId="0" xfId="0" applyNumberFormat="1" applyFont="1" applyFill="1" applyBorder="1"/>
    <xf numFmtId="0" fontId="19" fillId="3" borderId="0" xfId="0" applyFont="1" applyFill="1" applyBorder="1"/>
    <xf numFmtId="3" fontId="28" fillId="3" borderId="0" xfId="0" applyNumberFormat="1" applyFont="1" applyFill="1" applyBorder="1"/>
    <xf numFmtId="1" fontId="0" fillId="3" borderId="0" xfId="0" applyNumberFormat="1" applyFill="1" applyBorder="1" applyAlignment="1">
      <alignment vertical="center"/>
    </xf>
    <xf numFmtId="1" fontId="0" fillId="3" borderId="0" xfId="0" applyNumberFormat="1" applyFill="1" applyBorder="1"/>
    <xf numFmtId="0" fontId="19" fillId="2" borderId="0" xfId="0" applyFont="1" applyFill="1"/>
    <xf numFmtId="9" fontId="2" fillId="2" borderId="0" xfId="8" applyFont="1" applyFill="1" applyBorder="1" applyAlignment="1">
      <alignment horizontal="left" vertical="center"/>
    </xf>
    <xf numFmtId="3" fontId="2" fillId="2" borderId="0" xfId="0" applyNumberFormat="1" applyFont="1" applyFill="1" applyBorder="1" applyAlignment="1">
      <alignment horizontal="left" vertical="center"/>
    </xf>
    <xf numFmtId="0" fontId="2" fillId="3" borderId="0" xfId="0" applyFont="1" applyFill="1" applyBorder="1" applyAlignment="1">
      <alignment horizontal="center" vertical="center" wrapText="1"/>
    </xf>
    <xf numFmtId="1" fontId="2" fillId="2" borderId="0" xfId="0" applyNumberFormat="1" applyFont="1" applyFill="1" applyBorder="1"/>
    <xf numFmtId="3" fontId="0" fillId="4" borderId="0" xfId="0" applyNumberFormat="1" applyFill="1" applyBorder="1"/>
    <xf numFmtId="3" fontId="2" fillId="4" borderId="0" xfId="0" applyNumberFormat="1" applyFont="1" applyFill="1" applyBorder="1"/>
    <xf numFmtId="0" fontId="2" fillId="4" borderId="0" xfId="0" applyFont="1" applyFill="1" applyBorder="1" applyAlignment="1">
      <alignment horizontal="center" vertical="top" wrapText="1"/>
    </xf>
    <xf numFmtId="0" fontId="2" fillId="4" borderId="0" xfId="0" applyFont="1" applyFill="1" applyBorder="1" applyAlignment="1">
      <alignment horizontal="center" vertical="center" wrapText="1"/>
    </xf>
    <xf numFmtId="0" fontId="2" fillId="4" borderId="0" xfId="0" applyFont="1" applyFill="1" applyBorder="1" applyAlignment="1">
      <alignment horizontal="left" vertical="top" wrapText="1"/>
    </xf>
    <xf numFmtId="1" fontId="2" fillId="4" borderId="0" xfId="0" applyNumberFormat="1" applyFont="1" applyFill="1" applyBorder="1" applyAlignment="1"/>
    <xf numFmtId="1" fontId="2" fillId="2" borderId="0" xfId="0" applyNumberFormat="1" applyFont="1" applyFill="1" applyBorder="1" applyAlignment="1"/>
    <xf numFmtId="0" fontId="18" fillId="3" borderId="0" xfId="0" applyFont="1" applyFill="1" applyBorder="1" applyAlignment="1">
      <alignment horizontal="center" vertical="center" wrapText="1"/>
    </xf>
    <xf numFmtId="3" fontId="0" fillId="3" borderId="0" xfId="0" applyNumberFormat="1" applyFill="1" applyBorder="1" applyAlignment="1"/>
    <xf numFmtId="164" fontId="2" fillId="2" borderId="0" xfId="0" applyNumberFormat="1" applyFont="1" applyFill="1" applyBorder="1" applyAlignment="1">
      <alignment horizontal="right"/>
    </xf>
    <xf numFmtId="0" fontId="19" fillId="2" borderId="0" xfId="0" applyFont="1" applyFill="1" applyBorder="1"/>
    <xf numFmtId="0" fontId="2" fillId="3" borderId="0" xfId="0" applyFont="1" applyFill="1" applyBorder="1" applyAlignment="1">
      <alignment horizontal="left" vertical="center"/>
    </xf>
    <xf numFmtId="0" fontId="2" fillId="2" borderId="0" xfId="0" applyFont="1" applyFill="1" applyBorder="1" applyAlignment="1">
      <alignment horizontal="left"/>
    </xf>
    <xf numFmtId="0" fontId="2" fillId="2" borderId="0" xfId="0" applyFont="1" applyFill="1" applyBorder="1" applyAlignment="1">
      <alignment horizontal="left" vertical="center"/>
    </xf>
    <xf numFmtId="0" fontId="19" fillId="2" borderId="0" xfId="0" applyFont="1" applyFill="1" applyBorder="1" applyAlignment="1">
      <alignment horizontal="left"/>
    </xf>
    <xf numFmtId="164" fontId="19" fillId="2" borderId="0" xfId="0" applyNumberFormat="1" applyFont="1" applyFill="1" applyBorder="1"/>
    <xf numFmtId="0" fontId="0" fillId="2" borderId="0" xfId="0" applyFill="1" applyBorder="1" applyAlignment="1">
      <alignment horizontal="left"/>
    </xf>
    <xf numFmtId="0" fontId="0" fillId="2" borderId="0" xfId="0" applyFill="1" applyAlignment="1">
      <alignment horizontal="left"/>
    </xf>
    <xf numFmtId="0" fontId="2" fillId="3" borderId="0" xfId="0" applyFont="1" applyFill="1" applyBorder="1" applyAlignment="1">
      <alignment horizontal="left"/>
    </xf>
    <xf numFmtId="1" fontId="0" fillId="2" borderId="0" xfId="0" applyNumberFormat="1" applyFill="1" applyBorder="1"/>
    <xf numFmtId="0" fontId="3" fillId="2" borderId="0" xfId="0" applyFont="1" applyFill="1" applyBorder="1" applyAlignment="1">
      <alignment horizontal="right"/>
    </xf>
    <xf numFmtId="164" fontId="2" fillId="3" borderId="0" xfId="0" applyNumberFormat="1" applyFont="1" applyFill="1" applyBorder="1" applyAlignment="1">
      <alignment horizontal="right"/>
    </xf>
    <xf numFmtId="0" fontId="2" fillId="2" borderId="0" xfId="0" applyFont="1" applyFill="1" applyBorder="1" applyAlignment="1">
      <alignment horizontal="center" vertical="center" wrapText="1"/>
    </xf>
    <xf numFmtId="0" fontId="2" fillId="2" borderId="0" xfId="0" applyFont="1" applyFill="1" applyBorder="1" applyAlignment="1">
      <alignment horizontal="center" vertical="top" wrapText="1"/>
    </xf>
    <xf numFmtId="3" fontId="3" fillId="2" borderId="0" xfId="0" applyNumberFormat="1" applyFont="1" applyFill="1" applyBorder="1" applyAlignment="1">
      <alignment horizontal="right" vertical="center" wrapText="1"/>
    </xf>
    <xf numFmtId="1" fontId="0" fillId="2" borderId="0" xfId="0" applyNumberFormat="1" applyFill="1" applyBorder="1" applyAlignment="1">
      <alignment horizontal="left"/>
    </xf>
    <xf numFmtId="3" fontId="29" fillId="2" borderId="0" xfId="0" applyNumberFormat="1" applyFont="1" applyFill="1" applyBorder="1"/>
    <xf numFmtId="1" fontId="30" fillId="2" borderId="0" xfId="0" applyNumberFormat="1" applyFont="1" applyFill="1" applyBorder="1" applyAlignment="1"/>
    <xf numFmtId="3" fontId="18" fillId="3" borderId="0" xfId="0" applyNumberFormat="1" applyFont="1" applyFill="1" applyBorder="1" applyAlignment="1"/>
    <xf numFmtId="3" fontId="0" fillId="2" borderId="0" xfId="0" applyNumberFormat="1" applyFill="1" applyBorder="1" applyAlignment="1">
      <alignment horizontal="left"/>
    </xf>
    <xf numFmtId="0" fontId="2" fillId="2" borderId="0" xfId="0" applyFont="1" applyFill="1"/>
    <xf numFmtId="1" fontId="31" fillId="2" borderId="0" xfId="0" applyNumberFormat="1" applyFont="1" applyFill="1"/>
    <xf numFmtId="0" fontId="32" fillId="2" borderId="0" xfId="0" applyFont="1" applyFill="1"/>
    <xf numFmtId="0" fontId="32" fillId="2" borderId="0" xfId="0" applyFont="1" applyFill="1" applyAlignment="1">
      <alignment horizontal="right"/>
    </xf>
    <xf numFmtId="0" fontId="20" fillId="4" borderId="0" xfId="0" applyFont="1" applyFill="1" applyBorder="1" applyAlignment="1">
      <alignment horizontal="right"/>
    </xf>
    <xf numFmtId="166" fontId="0" fillId="2" borderId="0" xfId="0" applyNumberFormat="1" applyFill="1" applyBorder="1"/>
    <xf numFmtId="169" fontId="3" fillId="2" borderId="0" xfId="5" applyNumberFormat="1" applyFont="1" applyFill="1" applyBorder="1" applyAlignment="1">
      <alignment horizontal="right" vertical="center"/>
    </xf>
    <xf numFmtId="0" fontId="20" fillId="2" borderId="0" xfId="0" applyFont="1" applyFill="1" applyAlignment="1">
      <alignment horizontal="right"/>
    </xf>
    <xf numFmtId="170" fontId="0" fillId="3" borderId="0" xfId="0" applyNumberFormat="1" applyFill="1" applyBorder="1"/>
    <xf numFmtId="0" fontId="20" fillId="3" borderId="0" xfId="0" applyFont="1" applyFill="1" applyAlignment="1">
      <alignment horizontal="right"/>
    </xf>
    <xf numFmtId="0" fontId="0" fillId="3" borderId="0" xfId="0" applyFont="1" applyFill="1" applyBorder="1" applyAlignment="1">
      <alignment horizontal="right"/>
    </xf>
    <xf numFmtId="0" fontId="0" fillId="2" borderId="0" xfId="0" applyFont="1" applyFill="1" applyBorder="1" applyAlignment="1">
      <alignment horizontal="right"/>
    </xf>
    <xf numFmtId="0" fontId="33" fillId="2" borderId="0" xfId="0" applyFont="1" applyFill="1"/>
    <xf numFmtId="1" fontId="0" fillId="2" borderId="0" xfId="0" quotePrefix="1" applyNumberFormat="1" applyFill="1"/>
    <xf numFmtId="2" fontId="34" fillId="3" borderId="0" xfId="5" applyNumberFormat="1" applyFont="1" applyFill="1" applyBorder="1" applyAlignment="1">
      <alignment horizontal="right" vertical="center"/>
    </xf>
    <xf numFmtId="0" fontId="34" fillId="2" borderId="0" xfId="0" applyFont="1" applyFill="1" applyBorder="1"/>
    <xf numFmtId="2" fontId="34" fillId="2" borderId="0" xfId="0" applyNumberFormat="1" applyFont="1" applyFill="1" applyBorder="1"/>
    <xf numFmtId="0" fontId="2" fillId="2" borderId="0" xfId="0" applyFont="1" applyFill="1" applyBorder="1" applyAlignment="1">
      <alignment horizontal="center" vertical="center" wrapText="1"/>
    </xf>
    <xf numFmtId="0" fontId="26" fillId="2" borderId="0" xfId="0" applyFont="1" applyFill="1" applyBorder="1" applyAlignment="1">
      <alignment horizontal="right"/>
    </xf>
    <xf numFmtId="0" fontId="35" fillId="2" borderId="0" xfId="0" applyFont="1" applyFill="1" applyBorder="1" applyAlignment="1"/>
    <xf numFmtId="0" fontId="36" fillId="2" borderId="0" xfId="0" applyFont="1" applyFill="1"/>
    <xf numFmtId="3" fontId="36" fillId="2" borderId="0" xfId="0" applyNumberFormat="1" applyFont="1" applyFill="1"/>
    <xf numFmtId="165" fontId="36" fillId="2" borderId="0" xfId="0" applyNumberFormat="1" applyFont="1" applyFill="1"/>
    <xf numFmtId="0" fontId="36" fillId="2" borderId="0" xfId="0" applyFont="1" applyFill="1" applyAlignment="1">
      <alignment vertical="center"/>
    </xf>
    <xf numFmtId="0" fontId="2" fillId="2" borderId="0" xfId="0" applyFont="1" applyFill="1" applyBorder="1" applyAlignment="1">
      <alignment horizontal="center" vertical="center" wrapText="1"/>
    </xf>
    <xf numFmtId="0" fontId="26" fillId="2" borderId="0" xfId="0" applyFont="1" applyFill="1" applyBorder="1" applyAlignment="1">
      <alignment horizontal="left" vertical="top" wrapText="1"/>
    </xf>
    <xf numFmtId="0" fontId="37" fillId="2" borderId="0" xfId="6" applyFont="1" applyFill="1" applyBorder="1" applyAlignment="1" applyProtection="1">
      <alignment horizontal="left" vertical="center"/>
    </xf>
    <xf numFmtId="0" fontId="38" fillId="2" borderId="0" xfId="6" applyFont="1" applyFill="1" applyAlignment="1">
      <alignment vertical="center"/>
    </xf>
    <xf numFmtId="0" fontId="22" fillId="2" borderId="0" xfId="6" applyFont="1" applyFill="1" applyAlignment="1">
      <alignment vertical="center"/>
    </xf>
    <xf numFmtId="0" fontId="39" fillId="2" borderId="0" xfId="6" applyFont="1" applyFill="1" applyBorder="1" applyAlignment="1" applyProtection="1">
      <alignment horizontal="left" vertical="center"/>
    </xf>
    <xf numFmtId="0" fontId="22" fillId="2" borderId="0" xfId="6" applyFont="1" applyFill="1" applyBorder="1" applyAlignment="1" applyProtection="1">
      <alignment horizontal="left" vertical="center"/>
    </xf>
    <xf numFmtId="0" fontId="22" fillId="2" borderId="0" xfId="6" applyFont="1" applyFill="1" applyBorder="1" applyAlignment="1" applyProtection="1">
      <alignment horizontal="right" vertical="center"/>
    </xf>
    <xf numFmtId="0" fontId="22" fillId="2" borderId="0" xfId="6" applyFont="1" applyFill="1" applyAlignment="1">
      <alignment horizontal="right" vertical="center"/>
    </xf>
    <xf numFmtId="0" fontId="37" fillId="2" borderId="0" xfId="6" applyFont="1" applyFill="1" applyAlignment="1">
      <alignment vertical="center"/>
    </xf>
    <xf numFmtId="0" fontId="37" fillId="2" borderId="0" xfId="6" applyFont="1" applyFill="1" applyAlignment="1">
      <alignment horizontal="right" vertical="center"/>
    </xf>
    <xf numFmtId="0" fontId="40" fillId="2" borderId="0" xfId="3" applyFont="1" applyFill="1" applyAlignment="1" applyProtection="1">
      <alignment horizontal="right" vertical="center"/>
    </xf>
    <xf numFmtId="0" fontId="41" fillId="2" borderId="0" xfId="3" applyFont="1" applyFill="1" applyAlignment="1" applyProtection="1">
      <alignment horizontal="right" vertical="center"/>
    </xf>
    <xf numFmtId="0" fontId="42" fillId="2" borderId="0" xfId="6" applyFont="1" applyFill="1" applyBorder="1" applyAlignment="1" applyProtection="1">
      <alignment horizontal="left" vertical="center"/>
    </xf>
    <xf numFmtId="0" fontId="27" fillId="2" borderId="0" xfId="0" applyFont="1" applyFill="1" applyAlignment="1">
      <alignment vertical="center"/>
    </xf>
    <xf numFmtId="0" fontId="21" fillId="2" borderId="0" xfId="0" applyFont="1" applyFill="1" applyAlignment="1">
      <alignment horizontal="justify" vertical="center"/>
    </xf>
    <xf numFmtId="0" fontId="27" fillId="2" borderId="0" xfId="0" applyFont="1" applyFill="1" applyAlignment="1">
      <alignment horizontal="justify" vertical="center"/>
    </xf>
    <xf numFmtId="0" fontId="43" fillId="2" borderId="0" xfId="0" applyFont="1" applyFill="1" applyAlignment="1">
      <alignment vertical="center"/>
    </xf>
    <xf numFmtId="0" fontId="44" fillId="2" borderId="0" xfId="3" applyFont="1" applyFill="1" applyAlignment="1" applyProtection="1">
      <alignment horizontal="center" vertical="center"/>
    </xf>
    <xf numFmtId="0" fontId="22" fillId="2" borderId="0" xfId="0" applyFont="1" applyFill="1" applyAlignment="1">
      <alignment vertical="center"/>
    </xf>
    <xf numFmtId="0" fontId="7" fillId="2" borderId="0" xfId="3" applyFont="1" applyFill="1" applyAlignment="1" applyProtection="1">
      <alignment horizontal="center" vertical="center"/>
    </xf>
    <xf numFmtId="3" fontId="2" fillId="3" borderId="0" xfId="0" applyNumberFormat="1" applyFont="1" applyFill="1" applyBorder="1" applyAlignment="1"/>
    <xf numFmtId="3" fontId="2" fillId="2" borderId="0" xfId="0" applyNumberFormat="1" applyFont="1" applyFill="1" applyBorder="1" applyAlignment="1"/>
    <xf numFmtId="0" fontId="3" fillId="2" borderId="0" xfId="0" applyFont="1" applyFill="1" applyBorder="1" applyAlignment="1"/>
    <xf numFmtId="0" fontId="2" fillId="2" borderId="0" xfId="0" applyFont="1" applyFill="1" applyAlignment="1">
      <alignment horizontal="right"/>
    </xf>
    <xf numFmtId="1" fontId="34" fillId="3" borderId="0" xfId="5" applyNumberFormat="1" applyFont="1" applyFill="1" applyBorder="1" applyAlignment="1">
      <alignment horizontal="left" vertical="center"/>
    </xf>
    <xf numFmtId="1" fontId="2" fillId="2" borderId="0" xfId="0" applyNumberFormat="1" applyFont="1" applyFill="1" applyBorder="1" applyAlignment="1">
      <alignment horizontal="left"/>
    </xf>
    <xf numFmtId="3" fontId="2" fillId="2" borderId="0" xfId="0" applyNumberFormat="1" applyFont="1" applyFill="1" applyBorder="1" applyAlignment="1">
      <alignment horizontal="right"/>
    </xf>
    <xf numFmtId="3" fontId="2" fillId="3" borderId="0" xfId="0" applyNumberFormat="1" applyFont="1" applyFill="1" applyBorder="1" applyAlignment="1">
      <alignment horizontal="right"/>
    </xf>
    <xf numFmtId="1" fontId="2" fillId="3" borderId="0" xfId="0" applyNumberFormat="1" applyFont="1" applyFill="1" applyBorder="1"/>
    <xf numFmtId="0" fontId="2" fillId="4" borderId="0" xfId="0" applyFont="1" applyFill="1" applyBorder="1" applyAlignment="1">
      <alignment horizontal="right"/>
    </xf>
    <xf numFmtId="3" fontId="3" fillId="3" borderId="0" xfId="0" applyNumberFormat="1" applyFont="1" applyFill="1" applyBorder="1" applyAlignment="1">
      <alignment horizontal="right"/>
    </xf>
    <xf numFmtId="3" fontId="37" fillId="2" borderId="0" xfId="0" applyNumberFormat="1" applyFont="1" applyFill="1" applyBorder="1"/>
    <xf numFmtId="3" fontId="3" fillId="2" borderId="0" xfId="0" applyNumberFormat="1" applyFont="1" applyFill="1" applyBorder="1"/>
    <xf numFmtId="3" fontId="3" fillId="2" borderId="0" xfId="0" applyNumberFormat="1" applyFont="1" applyFill="1" applyBorder="1" applyAlignment="1">
      <alignment horizontal="right"/>
    </xf>
    <xf numFmtId="166" fontId="2" fillId="2" borderId="0" xfId="0" applyNumberFormat="1" applyFont="1" applyFill="1" applyBorder="1"/>
    <xf numFmtId="1" fontId="2" fillId="2" borderId="0" xfId="0" applyNumberFormat="1" applyFont="1" applyFill="1" applyBorder="1" applyAlignment="1">
      <alignment horizontal="right"/>
    </xf>
    <xf numFmtId="0" fontId="2" fillId="2" borderId="0" xfId="0" applyFont="1" applyFill="1" applyBorder="1" applyAlignment="1">
      <alignment horizontal="right" vertical="top" wrapText="1"/>
    </xf>
    <xf numFmtId="0" fontId="45" fillId="2" borderId="0" xfId="0" applyFont="1" applyFill="1" applyBorder="1" applyAlignment="1">
      <alignment horizontal="center" vertical="center"/>
    </xf>
    <xf numFmtId="0" fontId="45" fillId="2" borderId="0" xfId="0" applyFont="1" applyFill="1" applyBorder="1" applyAlignment="1">
      <alignment horizontal="right"/>
    </xf>
    <xf numFmtId="165" fontId="20" fillId="2" borderId="0" xfId="0" applyNumberFormat="1" applyFont="1" applyFill="1" applyBorder="1" applyAlignment="1">
      <alignment horizontal="right"/>
    </xf>
    <xf numFmtId="165" fontId="2" fillId="2" borderId="0" xfId="0" applyNumberFormat="1" applyFont="1" applyFill="1" applyBorder="1" applyAlignment="1">
      <alignment horizontal="right"/>
    </xf>
    <xf numFmtId="3" fontId="21" fillId="2" borderId="0" xfId="0" applyNumberFormat="1" applyFont="1" applyFill="1" applyAlignment="1">
      <alignment vertical="center"/>
    </xf>
    <xf numFmtId="3" fontId="27" fillId="2" borderId="0" xfId="0" applyNumberFormat="1" applyFont="1" applyFill="1" applyAlignment="1">
      <alignment vertical="center"/>
    </xf>
    <xf numFmtId="0" fontId="46" fillId="2" borderId="0" xfId="0" applyFont="1" applyFill="1"/>
    <xf numFmtId="0" fontId="27" fillId="2" borderId="0" xfId="0" applyFont="1" applyFill="1" applyAlignment="1">
      <alignment horizontal="right" vertical="center"/>
    </xf>
    <xf numFmtId="3" fontId="17" fillId="2" borderId="0" xfId="0" applyNumberFormat="1" applyFont="1" applyFill="1" applyBorder="1"/>
    <xf numFmtId="0" fontId="21" fillId="2" borderId="0" xfId="0" applyFont="1" applyFill="1" applyAlignment="1">
      <alignment horizontal="right" vertical="center"/>
    </xf>
    <xf numFmtId="0" fontId="0" fillId="2" borderId="0" xfId="0" applyFill="1" applyBorder="1" applyAlignment="1">
      <alignment horizontal="right"/>
    </xf>
    <xf numFmtId="0" fontId="2" fillId="3" borderId="0" xfId="0" applyFont="1" applyFill="1" applyBorder="1" applyAlignment="1">
      <alignment horizontal="center" vertical="distributed" wrapText="1"/>
    </xf>
    <xf numFmtId="0" fontId="2" fillId="3" borderId="0" xfId="0" applyFont="1" applyFill="1" applyBorder="1" applyAlignment="1">
      <alignment vertical="distributed"/>
    </xf>
    <xf numFmtId="3" fontId="2" fillId="3" borderId="0" xfId="0" applyNumberFormat="1" applyFont="1" applyFill="1" applyBorder="1" applyAlignment="1">
      <alignment horizontal="right" vertical="top" wrapText="1"/>
    </xf>
    <xf numFmtId="3" fontId="17" fillId="2" borderId="0" xfId="0" applyNumberFormat="1" applyFont="1" applyFill="1" applyBorder="1" applyAlignment="1">
      <alignment vertical="center"/>
    </xf>
    <xf numFmtId="4" fontId="36" fillId="2" borderId="0" xfId="0" applyNumberFormat="1" applyFont="1" applyFill="1"/>
    <xf numFmtId="0" fontId="47" fillId="2" borderId="0" xfId="0" applyFont="1" applyFill="1"/>
    <xf numFmtId="9" fontId="36" fillId="2" borderId="0" xfId="0" applyNumberFormat="1" applyFont="1" applyFill="1"/>
    <xf numFmtId="0" fontId="36" fillId="2" borderId="0" xfId="0" applyFont="1" applyFill="1" applyBorder="1" applyAlignment="1"/>
    <xf numFmtId="3" fontId="36" fillId="2" borderId="0" xfId="0" applyNumberFormat="1" applyFont="1" applyFill="1" applyBorder="1" applyAlignment="1"/>
    <xf numFmtId="0" fontId="36" fillId="2" borderId="0" xfId="0" applyFont="1" applyFill="1" applyAlignment="1">
      <alignment horizontal="left" vertical="top"/>
    </xf>
    <xf numFmtId="4" fontId="21" fillId="2" borderId="0" xfId="0" applyNumberFormat="1" applyFont="1" applyFill="1" applyAlignment="1">
      <alignment vertical="center"/>
    </xf>
    <xf numFmtId="4" fontId="27" fillId="2" borderId="0" xfId="0" applyNumberFormat="1" applyFont="1" applyFill="1" applyAlignment="1">
      <alignment vertical="center"/>
    </xf>
    <xf numFmtId="0" fontId="48" fillId="2" borderId="0" xfId="3" applyFont="1" applyFill="1" applyAlignment="1" applyProtection="1">
      <alignment horizontal="justify" vertical="center"/>
    </xf>
    <xf numFmtId="3" fontId="2" fillId="2" borderId="0" xfId="0" applyNumberFormat="1" applyFont="1" applyFill="1"/>
    <xf numFmtId="3" fontId="19" fillId="2" borderId="0" xfId="0" applyNumberFormat="1" applyFont="1" applyFill="1" applyBorder="1" applyAlignment="1"/>
    <xf numFmtId="3" fontId="49" fillId="2" borderId="0" xfId="0" applyNumberFormat="1" applyFont="1" applyFill="1" applyBorder="1" applyAlignment="1"/>
    <xf numFmtId="3" fontId="49" fillId="2" borderId="0" xfId="0" applyNumberFormat="1" applyFont="1" applyFill="1" applyBorder="1"/>
    <xf numFmtId="3" fontId="50" fillId="2" borderId="0" xfId="0" applyNumberFormat="1" applyFont="1" applyFill="1" applyBorder="1"/>
    <xf numFmtId="0" fontId="51" fillId="2" borderId="0" xfId="6" applyFont="1" applyFill="1" applyAlignment="1">
      <alignment vertical="center"/>
    </xf>
    <xf numFmtId="1" fontId="18" fillId="2" borderId="0" xfId="0" applyNumberFormat="1" applyFont="1" applyFill="1" applyBorder="1" applyAlignment="1">
      <alignment vertical="center"/>
    </xf>
    <xf numFmtId="3" fontId="49" fillId="2" borderId="0" xfId="0" applyNumberFormat="1" applyFont="1" applyFill="1" applyBorder="1" applyAlignment="1">
      <alignment horizontal="right"/>
    </xf>
    <xf numFmtId="1" fontId="3" fillId="2" borderId="0" xfId="0" applyNumberFormat="1" applyFont="1" applyFill="1"/>
    <xf numFmtId="1" fontId="26" fillId="2" borderId="0" xfId="0" applyNumberFormat="1" applyFont="1" applyFill="1"/>
    <xf numFmtId="0" fontId="26" fillId="2" borderId="0" xfId="0" applyFont="1" applyFill="1"/>
    <xf numFmtId="3" fontId="22" fillId="2" borderId="0" xfId="0" applyNumberFormat="1" applyFont="1" applyFill="1"/>
    <xf numFmtId="0" fontId="52" fillId="2" borderId="0" xfId="0" applyFont="1" applyFill="1"/>
    <xf numFmtId="0" fontId="53" fillId="2" borderId="0" xfId="0" applyFont="1" applyFill="1"/>
    <xf numFmtId="0" fontId="22" fillId="2" borderId="0" xfId="0" applyFont="1" applyFill="1" applyAlignment="1">
      <alignment horizontal="right"/>
    </xf>
    <xf numFmtId="9" fontId="22" fillId="2" borderId="0" xfId="0" applyNumberFormat="1" applyFont="1" applyFill="1" applyBorder="1" applyAlignment="1">
      <alignment vertical="center"/>
    </xf>
    <xf numFmtId="9" fontId="11" fillId="2" borderId="0" xfId="0" applyNumberFormat="1" applyFont="1" applyFill="1" applyBorder="1" applyAlignment="1">
      <alignment vertical="center"/>
    </xf>
    <xf numFmtId="3" fontId="2" fillId="2" borderId="0" xfId="0" applyNumberFormat="1" applyFont="1" applyFill="1" applyBorder="1" applyAlignment="1">
      <alignment vertical="center"/>
    </xf>
    <xf numFmtId="9" fontId="2" fillId="2" borderId="0" xfId="0" applyNumberFormat="1" applyFont="1" applyFill="1" applyBorder="1" applyAlignment="1">
      <alignment vertical="center"/>
    </xf>
    <xf numFmtId="0" fontId="22" fillId="2" borderId="0" xfId="0" applyFont="1" applyFill="1" applyBorder="1"/>
    <xf numFmtId="0" fontId="33" fillId="2" borderId="0" xfId="0" applyFont="1" applyFill="1" applyBorder="1"/>
    <xf numFmtId="3" fontId="22" fillId="2" borderId="0" xfId="0" applyNumberFormat="1" applyFont="1" applyFill="1" applyBorder="1"/>
    <xf numFmtId="0" fontId="53" fillId="2" borderId="0" xfId="0" applyFont="1" applyFill="1" applyBorder="1"/>
    <xf numFmtId="0" fontId="22" fillId="2" borderId="0" xfId="0" applyFont="1" applyFill="1" applyBorder="1" applyAlignment="1">
      <alignment vertical="center"/>
    </xf>
    <xf numFmtId="0" fontId="23" fillId="2" borderId="0" xfId="0" applyFont="1" applyFill="1" applyBorder="1"/>
    <xf numFmtId="0" fontId="37" fillId="2" borderId="0" xfId="0" applyFont="1" applyFill="1" applyBorder="1"/>
    <xf numFmtId="0" fontId="52" fillId="2" borderId="0" xfId="0" applyFont="1" applyFill="1" applyBorder="1"/>
    <xf numFmtId="0" fontId="23" fillId="2" borderId="0" xfId="0" applyFont="1" applyFill="1" applyBorder="1" applyAlignment="1">
      <alignment horizontal="right" vertical="distributed"/>
    </xf>
    <xf numFmtId="3" fontId="23" fillId="2" borderId="0" xfId="0" applyNumberFormat="1" applyFont="1" applyFill="1" applyBorder="1"/>
    <xf numFmtId="0" fontId="23" fillId="2" borderId="0" xfId="0" applyFont="1" applyFill="1" applyBorder="1" applyAlignment="1">
      <alignment wrapText="1"/>
    </xf>
    <xf numFmtId="0" fontId="17" fillId="2" borderId="0" xfId="0" applyFont="1" applyFill="1" applyBorder="1"/>
    <xf numFmtId="0" fontId="17" fillId="2" borderId="0" xfId="0" applyFont="1" applyFill="1" applyBorder="1" applyAlignment="1">
      <alignment horizontal="right"/>
    </xf>
    <xf numFmtId="9" fontId="17" fillId="2" borderId="0" xfId="0" applyNumberFormat="1" applyFont="1" applyFill="1" applyBorder="1"/>
    <xf numFmtId="0" fontId="23" fillId="2" borderId="0" xfId="0" applyFont="1" applyFill="1" applyBorder="1" applyAlignment="1">
      <alignment vertical="center"/>
    </xf>
    <xf numFmtId="0" fontId="54" fillId="2" borderId="0" xfId="0" applyFont="1" applyFill="1" applyBorder="1"/>
    <xf numFmtId="10" fontId="23" fillId="2" borderId="0" xfId="0" applyNumberFormat="1" applyFont="1" applyFill="1" applyBorder="1"/>
    <xf numFmtId="9" fontId="23" fillId="2" borderId="0" xfId="8" applyNumberFormat="1" applyFont="1" applyFill="1" applyBorder="1"/>
    <xf numFmtId="3" fontId="54" fillId="2" borderId="0" xfId="0" applyNumberFormat="1" applyFont="1" applyFill="1" applyBorder="1"/>
    <xf numFmtId="0" fontId="23" fillId="2" borderId="0" xfId="0" applyFont="1" applyFill="1" applyBorder="1" applyAlignment="1">
      <alignment horizontal="left"/>
    </xf>
    <xf numFmtId="0" fontId="23" fillId="2" borderId="0" xfId="0" applyFont="1" applyFill="1" applyBorder="1" applyAlignment="1">
      <alignment horizontal="right"/>
    </xf>
    <xf numFmtId="3" fontId="23" fillId="2" borderId="0" xfId="0" applyNumberFormat="1" applyFont="1" applyFill="1" applyBorder="1" applyAlignment="1">
      <alignment horizontal="left"/>
    </xf>
    <xf numFmtId="0" fontId="22" fillId="2" borderId="1" xfId="0" applyFont="1" applyFill="1" applyBorder="1"/>
    <xf numFmtId="3" fontId="22" fillId="2" borderId="1" xfId="0" applyNumberFormat="1" applyFont="1" applyFill="1" applyBorder="1"/>
    <xf numFmtId="3" fontId="22" fillId="2" borderId="2" xfId="0" applyNumberFormat="1" applyFont="1" applyFill="1" applyBorder="1"/>
    <xf numFmtId="3" fontId="22" fillId="2" borderId="3" xfId="0" applyNumberFormat="1" applyFont="1" applyFill="1" applyBorder="1"/>
    <xf numFmtId="3" fontId="22" fillId="2" borderId="4" xfId="0" applyNumberFormat="1" applyFont="1" applyFill="1" applyBorder="1"/>
    <xf numFmtId="3" fontId="22" fillId="2" borderId="5" xfId="0" applyNumberFormat="1" applyFont="1" applyFill="1" applyBorder="1"/>
    <xf numFmtId="3" fontId="22" fillId="2" borderId="6" xfId="0" applyNumberFormat="1" applyFont="1" applyFill="1" applyBorder="1"/>
    <xf numFmtId="0" fontId="37" fillId="5" borderId="1" xfId="0" applyFont="1" applyFill="1" applyBorder="1"/>
    <xf numFmtId="0" fontId="37" fillId="5" borderId="1" xfId="0" applyFont="1" applyFill="1" applyBorder="1" applyAlignment="1">
      <alignment horizontal="right"/>
    </xf>
    <xf numFmtId="168" fontId="22" fillId="2" borderId="1" xfId="0" applyNumberFormat="1" applyFont="1" applyFill="1" applyBorder="1"/>
    <xf numFmtId="0" fontId="37" fillId="5" borderId="1" xfId="0" applyFont="1" applyFill="1" applyBorder="1" applyAlignment="1">
      <alignment horizontal="left"/>
    </xf>
    <xf numFmtId="3" fontId="53" fillId="2" borderId="0" xfId="0" applyNumberFormat="1" applyFont="1" applyFill="1"/>
    <xf numFmtId="0" fontId="55" fillId="2" borderId="0" xfId="0" applyFont="1" applyFill="1"/>
    <xf numFmtId="0" fontId="53" fillId="2" borderId="0" xfId="0" applyFont="1" applyFill="1" applyAlignment="1">
      <alignment vertical="center"/>
    </xf>
    <xf numFmtId="0" fontId="53" fillId="2" borderId="0" xfId="0" applyFont="1" applyFill="1" applyAlignment="1">
      <alignment vertical="distributed"/>
    </xf>
    <xf numFmtId="1" fontId="53" fillId="2" borderId="0" xfId="0" applyNumberFormat="1" applyFont="1" applyFill="1"/>
    <xf numFmtId="164" fontId="52" fillId="2" borderId="0" xfId="0" applyNumberFormat="1" applyFont="1" applyFill="1"/>
    <xf numFmtId="167" fontId="52" fillId="2" borderId="0" xfId="0" applyNumberFormat="1" applyFont="1" applyFill="1"/>
    <xf numFmtId="0" fontId="52" fillId="2" borderId="1" xfId="0" applyFont="1" applyFill="1" applyBorder="1" applyAlignment="1">
      <alignment vertical="center"/>
    </xf>
    <xf numFmtId="3" fontId="52" fillId="2" borderId="1" xfId="0" applyNumberFormat="1" applyFont="1" applyFill="1" applyBorder="1" applyAlignment="1">
      <alignment horizontal="right" vertical="center"/>
    </xf>
    <xf numFmtId="9" fontId="52" fillId="2" borderId="1" xfId="8" applyFont="1" applyFill="1" applyBorder="1" applyAlignment="1">
      <alignment horizontal="right" vertical="center"/>
    </xf>
    <xf numFmtId="1" fontId="52" fillId="2" borderId="1" xfId="0" applyNumberFormat="1" applyFont="1" applyFill="1" applyBorder="1" applyAlignment="1">
      <alignment horizontal="right" vertical="center"/>
    </xf>
    <xf numFmtId="0" fontId="56" fillId="2" borderId="1" xfId="0" applyFont="1" applyFill="1" applyBorder="1" applyAlignment="1">
      <alignment vertical="center"/>
    </xf>
    <xf numFmtId="3" fontId="56" fillId="2" borderId="1" xfId="0" applyNumberFormat="1" applyFont="1" applyFill="1" applyBorder="1" applyAlignment="1">
      <alignment horizontal="right" vertical="center"/>
    </xf>
    <xf numFmtId="9" fontId="56" fillId="2" borderId="1" xfId="8" applyFont="1" applyFill="1" applyBorder="1" applyAlignment="1">
      <alignment horizontal="right" vertical="center"/>
    </xf>
    <xf numFmtId="0" fontId="56" fillId="5" borderId="1" xfId="0" applyFont="1" applyFill="1" applyBorder="1" applyAlignment="1">
      <alignment vertical="distributed"/>
    </xf>
    <xf numFmtId="0" fontId="56" fillId="5" borderId="1" xfId="0" applyFont="1" applyFill="1" applyBorder="1" applyAlignment="1">
      <alignment horizontal="right" vertical="distributed" wrapText="1"/>
    </xf>
    <xf numFmtId="0" fontId="56" fillId="5" borderId="1" xfId="0" applyFont="1" applyFill="1" applyBorder="1" applyAlignment="1">
      <alignment horizontal="right" vertical="distributed"/>
    </xf>
    <xf numFmtId="168" fontId="52" fillId="2" borderId="1" xfId="0" applyNumberFormat="1" applyFont="1" applyFill="1" applyBorder="1" applyAlignment="1">
      <alignment horizontal="right" vertical="center"/>
    </xf>
    <xf numFmtId="164" fontId="52" fillId="2" borderId="1" xfId="0" applyNumberFormat="1" applyFont="1" applyFill="1" applyBorder="1" applyAlignment="1">
      <alignment horizontal="right" vertical="center"/>
    </xf>
    <xf numFmtId="9" fontId="56" fillId="5" borderId="1" xfId="8" applyFont="1" applyFill="1" applyBorder="1" applyAlignment="1">
      <alignment horizontal="right" vertical="distributed" wrapText="1"/>
    </xf>
    <xf numFmtId="164" fontId="53" fillId="2" borderId="0" xfId="0" applyNumberFormat="1" applyFont="1" applyFill="1"/>
    <xf numFmtId="0" fontId="3" fillId="3" borderId="0" xfId="0" applyFont="1" applyFill="1" applyBorder="1" applyAlignment="1">
      <alignment horizontal="center"/>
    </xf>
    <xf numFmtId="0" fontId="18" fillId="2" borderId="0" xfId="0" applyFont="1" applyFill="1" applyBorder="1" applyAlignment="1">
      <alignment horizontal="center"/>
    </xf>
    <xf numFmtId="0" fontId="18" fillId="3" borderId="0" xfId="0" applyFont="1" applyFill="1" applyBorder="1" applyAlignment="1">
      <alignment horizontal="center"/>
    </xf>
    <xf numFmtId="0" fontId="51" fillId="2" borderId="0" xfId="0" applyFont="1" applyFill="1" applyBorder="1"/>
    <xf numFmtId="0" fontId="26" fillId="5" borderId="0" xfId="0" applyFont="1" applyFill="1" applyBorder="1" applyAlignment="1"/>
    <xf numFmtId="0" fontId="0" fillId="5" borderId="0" xfId="0" applyFill="1" applyBorder="1" applyAlignment="1"/>
    <xf numFmtId="0" fontId="57" fillId="2" borderId="0" xfId="0" applyFont="1" applyFill="1" applyBorder="1"/>
    <xf numFmtId="0" fontId="2" fillId="2" borderId="0" xfId="0" applyFont="1" applyFill="1" applyBorder="1" applyAlignment="1">
      <alignment horizontal="left" vertical="distributed"/>
    </xf>
    <xf numFmtId="1" fontId="58" fillId="6" borderId="0" xfId="0" applyNumberFormat="1" applyFont="1" applyFill="1" applyBorder="1" applyAlignment="1"/>
    <xf numFmtId="164" fontId="58" fillId="6" borderId="0" xfId="0" applyNumberFormat="1" applyFont="1" applyFill="1" applyBorder="1" applyAlignment="1"/>
    <xf numFmtId="3" fontId="26" fillId="2" borderId="0" xfId="0" applyNumberFormat="1" applyFont="1" applyFill="1" applyBorder="1" applyAlignment="1">
      <alignment horizontal="right"/>
    </xf>
    <xf numFmtId="0" fontId="59" fillId="2" borderId="0" xfId="0" applyFont="1" applyFill="1"/>
    <xf numFmtId="0" fontId="51" fillId="2" borderId="0" xfId="0" applyFont="1" applyFill="1"/>
    <xf numFmtId="0" fontId="59" fillId="2" borderId="0" xfId="0" applyFont="1" applyFill="1" applyAlignment="1">
      <alignment vertical="center"/>
    </xf>
    <xf numFmtId="0" fontId="59" fillId="2" borderId="0" xfId="0" applyFont="1" applyFill="1" applyAlignment="1">
      <alignment vertical="distributed"/>
    </xf>
    <xf numFmtId="4" fontId="21" fillId="2" borderId="0" xfId="0" applyNumberFormat="1" applyFont="1" applyFill="1" applyAlignment="1">
      <alignment horizontal="right" vertical="center"/>
    </xf>
    <xf numFmtId="3" fontId="21" fillId="2" borderId="0" xfId="0" applyNumberFormat="1" applyFont="1" applyFill="1" applyAlignment="1">
      <alignment horizontal="right" vertical="center"/>
    </xf>
    <xf numFmtId="0" fontId="36" fillId="2" borderId="0" xfId="0" applyFont="1" applyFill="1" applyAlignment="1">
      <alignment vertical="distributed"/>
    </xf>
    <xf numFmtId="1" fontId="36" fillId="2" borderId="0" xfId="0" applyNumberFormat="1" applyFont="1" applyFill="1"/>
    <xf numFmtId="0" fontId="60" fillId="2" borderId="0" xfId="0" applyFont="1" applyFill="1"/>
    <xf numFmtId="0" fontId="61" fillId="2" borderId="0" xfId="0" applyFont="1" applyFill="1"/>
    <xf numFmtId="0" fontId="61" fillId="2" borderId="0" xfId="0" applyFont="1" applyFill="1" applyAlignment="1">
      <alignment vertical="center"/>
    </xf>
    <xf numFmtId="1" fontId="56" fillId="2" borderId="1" xfId="0" applyNumberFormat="1" applyFont="1" applyFill="1" applyBorder="1" applyAlignment="1">
      <alignment horizontal="right" vertical="center"/>
    </xf>
    <xf numFmtId="0" fontId="13" fillId="2" borderId="1" xfId="0" applyFont="1" applyFill="1" applyBorder="1" applyAlignment="1">
      <alignment vertical="center"/>
    </xf>
    <xf numFmtId="3" fontId="13" fillId="2" borderId="1" xfId="0" applyNumberFormat="1" applyFont="1" applyFill="1" applyBorder="1" applyAlignment="1">
      <alignment vertical="center"/>
    </xf>
    <xf numFmtId="0" fontId="12" fillId="5" borderId="1" xfId="0" applyFont="1" applyFill="1" applyBorder="1" applyAlignment="1">
      <alignment vertical="distributed"/>
    </xf>
    <xf numFmtId="0" fontId="42" fillId="2" borderId="0" xfId="0" applyFont="1" applyFill="1" applyBorder="1" applyAlignment="1">
      <alignment horizontal="right" vertical="center"/>
    </xf>
    <xf numFmtId="0" fontId="42" fillId="2" borderId="0" xfId="0" applyFont="1" applyFill="1" applyBorder="1"/>
    <xf numFmtId="2" fontId="23" fillId="2" borderId="0" xfId="0" applyNumberFormat="1" applyFont="1" applyFill="1" applyBorder="1"/>
    <xf numFmtId="0" fontId="12" fillId="2" borderId="1" xfId="0" applyFont="1" applyFill="1" applyBorder="1" applyAlignment="1">
      <alignment vertical="center"/>
    </xf>
    <xf numFmtId="3" fontId="12" fillId="2" borderId="1" xfId="0" applyNumberFormat="1" applyFont="1" applyFill="1" applyBorder="1" applyAlignment="1">
      <alignment vertical="center"/>
    </xf>
    <xf numFmtId="0" fontId="12" fillId="5" borderId="7" xfId="0" applyFont="1" applyFill="1" applyBorder="1" applyAlignment="1">
      <alignment horizontal="right" vertical="distributed"/>
    </xf>
    <xf numFmtId="164" fontId="2" fillId="6" borderId="0" xfId="0" applyNumberFormat="1" applyFont="1" applyFill="1" applyBorder="1"/>
    <xf numFmtId="1" fontId="2" fillId="6" borderId="0" xfId="0" applyNumberFormat="1" applyFont="1" applyFill="1" applyBorder="1"/>
    <xf numFmtId="1" fontId="58" fillId="2" borderId="0" xfId="0" applyNumberFormat="1" applyFont="1" applyFill="1" applyBorder="1" applyAlignment="1"/>
    <xf numFmtId="168" fontId="52" fillId="2" borderId="0" xfId="0" applyNumberFormat="1" applyFont="1" applyFill="1"/>
    <xf numFmtId="0" fontId="52" fillId="2" borderId="7" xfId="0" applyFont="1" applyFill="1" applyBorder="1" applyAlignment="1">
      <alignment vertical="center"/>
    </xf>
    <xf numFmtId="3" fontId="52" fillId="2" borderId="7" xfId="0" applyNumberFormat="1" applyFont="1" applyFill="1" applyBorder="1" applyAlignment="1">
      <alignment horizontal="right" vertical="center"/>
    </xf>
    <xf numFmtId="168" fontId="52" fillId="2" borderId="7" xfId="0" applyNumberFormat="1" applyFont="1" applyFill="1" applyBorder="1" applyAlignment="1">
      <alignment horizontal="right" vertical="center"/>
    </xf>
    <xf numFmtId="164" fontId="52" fillId="2" borderId="7" xfId="0" applyNumberFormat="1" applyFont="1" applyFill="1" applyBorder="1" applyAlignment="1">
      <alignment horizontal="right" vertical="center"/>
    </xf>
    <xf numFmtId="0" fontId="52" fillId="2" borderId="3" xfId="0" applyFont="1" applyFill="1" applyBorder="1" applyAlignment="1">
      <alignment vertical="center"/>
    </xf>
    <xf numFmtId="3" fontId="52" fillId="2" borderId="3" xfId="0" applyNumberFormat="1" applyFont="1" applyFill="1" applyBorder="1" applyAlignment="1">
      <alignment horizontal="right" vertical="center"/>
    </xf>
    <xf numFmtId="168" fontId="52" fillId="2" borderId="3" xfId="0" applyNumberFormat="1" applyFont="1" applyFill="1" applyBorder="1" applyAlignment="1">
      <alignment horizontal="right" vertical="center"/>
    </xf>
    <xf numFmtId="164" fontId="52" fillId="2" borderId="3" xfId="0" applyNumberFormat="1" applyFont="1" applyFill="1" applyBorder="1" applyAlignment="1">
      <alignment horizontal="right" vertical="center"/>
    </xf>
    <xf numFmtId="0" fontId="0" fillId="2" borderId="0" xfId="0" applyFill="1" applyAlignment="1">
      <alignment vertical="center"/>
    </xf>
    <xf numFmtId="0" fontId="62" fillId="2" borderId="0" xfId="3" applyFont="1" applyFill="1" applyAlignment="1" applyProtection="1">
      <alignment vertical="center"/>
    </xf>
    <xf numFmtId="0" fontId="12" fillId="5" borderId="1" xfId="0" applyFont="1" applyFill="1" applyBorder="1" applyAlignment="1">
      <alignment horizontal="right" vertical="distributed"/>
    </xf>
    <xf numFmtId="0" fontId="60" fillId="2" borderId="0" xfId="0" applyFont="1" applyFill="1" applyBorder="1"/>
    <xf numFmtId="0" fontId="23" fillId="2" borderId="0" xfId="0" applyFont="1" applyFill="1" applyBorder="1" applyAlignment="1">
      <alignment horizontal="left" wrapText="1"/>
    </xf>
    <xf numFmtId="2" fontId="22" fillId="2" borderId="0" xfId="0" applyNumberFormat="1" applyFont="1" applyFill="1" applyBorder="1"/>
    <xf numFmtId="1" fontId="23" fillId="2" borderId="0" xfId="0" applyNumberFormat="1" applyFont="1" applyFill="1" applyBorder="1"/>
    <xf numFmtId="0" fontId="42" fillId="7" borderId="0" xfId="0" applyFont="1" applyFill="1" applyAlignment="1">
      <alignment vertical="center"/>
    </xf>
    <xf numFmtId="0" fontId="22" fillId="7" borderId="0" xfId="0" applyFont="1" applyFill="1"/>
    <xf numFmtId="0" fontId="63" fillId="2" borderId="0" xfId="6" applyFont="1" applyFill="1" applyBorder="1" applyAlignment="1" applyProtection="1">
      <alignment horizontal="left" vertical="center"/>
    </xf>
    <xf numFmtId="9" fontId="23" fillId="2" borderId="0" xfId="0" applyNumberFormat="1" applyFont="1" applyFill="1" applyBorder="1"/>
    <xf numFmtId="0" fontId="64" fillId="2" borderId="0" xfId="0" applyFont="1" applyFill="1"/>
    <xf numFmtId="0" fontId="22" fillId="7" borderId="0" xfId="0" applyFont="1" applyFill="1" applyBorder="1"/>
    <xf numFmtId="0" fontId="42" fillId="7" borderId="0" xfId="0" applyFont="1" applyFill="1" applyBorder="1" applyAlignment="1">
      <alignment vertical="center"/>
    </xf>
    <xf numFmtId="0" fontId="22" fillId="7" borderId="0" xfId="0" applyFont="1" applyFill="1" applyBorder="1" applyAlignment="1">
      <alignment vertical="center"/>
    </xf>
    <xf numFmtId="0" fontId="23" fillId="7" borderId="0" xfId="0" applyFont="1" applyFill="1" applyBorder="1" applyAlignment="1">
      <alignment vertical="center"/>
    </xf>
    <xf numFmtId="0" fontId="23" fillId="7" borderId="0" xfId="0" applyFont="1" applyFill="1" applyBorder="1"/>
    <xf numFmtId="0" fontId="37" fillId="7" borderId="0" xfId="0" applyFont="1" applyFill="1" applyBorder="1" applyAlignment="1">
      <alignment vertical="center"/>
    </xf>
    <xf numFmtId="0" fontId="17" fillId="7" borderId="0" xfId="0" applyFont="1" applyFill="1" applyBorder="1" applyAlignment="1">
      <alignment vertical="center"/>
    </xf>
    <xf numFmtId="0" fontId="22" fillId="7" borderId="0" xfId="0" applyFont="1" applyFill="1" applyAlignment="1">
      <alignment vertical="center"/>
    </xf>
    <xf numFmtId="0" fontId="37" fillId="7" borderId="0" xfId="0" applyFont="1" applyFill="1" applyAlignment="1">
      <alignment vertical="center"/>
    </xf>
    <xf numFmtId="0" fontId="23" fillId="7" borderId="0" xfId="0" applyFont="1" applyFill="1" applyAlignment="1">
      <alignment vertical="center"/>
    </xf>
    <xf numFmtId="0" fontId="36" fillId="7" borderId="0" xfId="0" applyFont="1" applyFill="1" applyAlignment="1">
      <alignment vertical="center"/>
    </xf>
    <xf numFmtId="0" fontId="59" fillId="7" borderId="0" xfId="0" applyFont="1" applyFill="1" applyAlignment="1">
      <alignment vertical="center"/>
    </xf>
    <xf numFmtId="0" fontId="53" fillId="7" borderId="0" xfId="0" applyFont="1" applyFill="1" applyAlignment="1">
      <alignment vertical="center"/>
    </xf>
    <xf numFmtId="0" fontId="36" fillId="7" borderId="0" xfId="0" applyFont="1" applyFill="1"/>
    <xf numFmtId="0" fontId="51" fillId="7" borderId="0" xfId="0" applyFont="1" applyFill="1" applyAlignment="1">
      <alignment vertical="center"/>
    </xf>
    <xf numFmtId="1" fontId="19" fillId="2" borderId="0" xfId="0" applyNumberFormat="1" applyFont="1" applyFill="1" applyBorder="1"/>
    <xf numFmtId="0" fontId="0" fillId="0" borderId="0" xfId="0" applyFill="1"/>
    <xf numFmtId="171" fontId="0" fillId="0" borderId="0" xfId="0" applyNumberFormat="1" applyFill="1"/>
    <xf numFmtId="0" fontId="26" fillId="0" borderId="0" xfId="0" applyFont="1" applyFill="1"/>
    <xf numFmtId="171" fontId="2" fillId="0" borderId="0" xfId="0" applyNumberFormat="1" applyFont="1" applyFill="1"/>
    <xf numFmtId="171" fontId="26" fillId="0" borderId="0" xfId="0" applyNumberFormat="1" applyFont="1" applyFill="1"/>
    <xf numFmtId="3" fontId="59" fillId="2" borderId="0" xfId="0" applyNumberFormat="1" applyFont="1" applyFill="1"/>
    <xf numFmtId="0" fontId="65" fillId="2" borderId="0" xfId="0" applyFont="1" applyFill="1"/>
    <xf numFmtId="0" fontId="51" fillId="2" borderId="0" xfId="0" applyFont="1" applyFill="1" applyAlignment="1">
      <alignment vertical="center"/>
    </xf>
    <xf numFmtId="3" fontId="0" fillId="7" borderId="0" xfId="0" applyNumberFormat="1" applyFill="1" applyBorder="1"/>
    <xf numFmtId="3" fontId="0" fillId="7" borderId="0" xfId="0" applyNumberFormat="1" applyFont="1" applyFill="1" applyBorder="1"/>
    <xf numFmtId="3" fontId="18" fillId="7" borderId="0" xfId="0" applyNumberFormat="1" applyFont="1" applyFill="1" applyBorder="1"/>
    <xf numFmtId="3" fontId="20" fillId="7" borderId="0" xfId="0" applyNumberFormat="1" applyFont="1" applyFill="1" applyBorder="1" applyAlignment="1">
      <alignment horizontal="right"/>
    </xf>
    <xf numFmtId="3" fontId="2" fillId="7" borderId="0" xfId="0" applyNumberFormat="1" applyFont="1" applyFill="1" applyBorder="1" applyAlignment="1">
      <alignment horizontal="right"/>
    </xf>
    <xf numFmtId="3" fontId="26" fillId="3" borderId="0" xfId="0" applyNumberFormat="1" applyFont="1" applyFill="1" applyBorder="1"/>
    <xf numFmtId="2" fontId="36" fillId="2" borderId="0" xfId="0" applyNumberFormat="1" applyFont="1" applyFill="1" applyAlignment="1">
      <alignment vertical="center"/>
    </xf>
    <xf numFmtId="0" fontId="0" fillId="3" borderId="0" xfId="0" applyFill="1" applyBorder="1" applyAlignment="1">
      <alignment horizontal="right"/>
    </xf>
    <xf numFmtId="0" fontId="0" fillId="2" borderId="0" xfId="0" applyFill="1" applyAlignment="1"/>
    <xf numFmtId="3" fontId="13" fillId="2" borderId="1" xfId="0" applyNumberFormat="1" applyFont="1" applyFill="1" applyBorder="1" applyAlignment="1">
      <alignment horizontal="right" vertical="center"/>
    </xf>
    <xf numFmtId="0" fontId="16" fillId="2" borderId="0" xfId="0" applyFont="1" applyFill="1" applyAlignment="1">
      <alignment horizontal="justify" vertical="center"/>
    </xf>
    <xf numFmtId="9" fontId="52" fillId="2" borderId="0" xfId="0" applyNumberFormat="1" applyFont="1" applyFill="1" applyBorder="1" applyAlignment="1">
      <alignment vertical="center"/>
    </xf>
    <xf numFmtId="171" fontId="13" fillId="2" borderId="1" xfId="0" applyNumberFormat="1" applyFont="1" applyFill="1" applyBorder="1" applyAlignment="1">
      <alignment horizontal="right" vertical="center"/>
    </xf>
    <xf numFmtId="2" fontId="36" fillId="2" borderId="0" xfId="0" applyNumberFormat="1" applyFont="1" applyFill="1"/>
    <xf numFmtId="4" fontId="2" fillId="2" borderId="0" xfId="0" applyNumberFormat="1" applyFont="1" applyFill="1" applyBorder="1" applyAlignment="1">
      <alignment horizontal="right"/>
    </xf>
    <xf numFmtId="3" fontId="2" fillId="3" borderId="0" xfId="0" applyNumberFormat="1" applyFont="1" applyFill="1" applyBorder="1" applyAlignment="1">
      <alignment horizontal="left" vertical="top" wrapText="1"/>
    </xf>
    <xf numFmtId="3" fontId="0" fillId="3" borderId="0" xfId="0" applyNumberFormat="1" applyFill="1" applyBorder="1" applyAlignment="1">
      <alignment horizontal="left"/>
    </xf>
    <xf numFmtId="0" fontId="69" fillId="2" borderId="0" xfId="0" applyFont="1" applyFill="1" applyBorder="1"/>
    <xf numFmtId="0" fontId="49" fillId="2" borderId="0" xfId="0" applyFont="1" applyFill="1" applyBorder="1"/>
    <xf numFmtId="0" fontId="50" fillId="2" borderId="0" xfId="0" applyFont="1" applyFill="1" applyBorder="1"/>
    <xf numFmtId="0" fontId="42" fillId="2" borderId="0" xfId="0" applyFont="1" applyFill="1" applyBorder="1" applyAlignment="1">
      <alignment vertical="center"/>
    </xf>
    <xf numFmtId="0" fontId="37" fillId="2" borderId="0" xfId="0" applyFont="1" applyFill="1" applyBorder="1" applyAlignment="1">
      <alignment vertical="center"/>
    </xf>
    <xf numFmtId="0" fontId="17" fillId="2" borderId="0" xfId="0" applyFont="1" applyFill="1" applyBorder="1" applyAlignment="1">
      <alignment vertical="center"/>
    </xf>
    <xf numFmtId="0" fontId="70" fillId="2" borderId="0" xfId="0" applyFont="1" applyFill="1" applyAlignment="1">
      <alignment horizontal="justify" vertical="center"/>
    </xf>
    <xf numFmtId="0" fontId="71" fillId="2" borderId="0" xfId="0" applyFont="1" applyFill="1" applyAlignment="1">
      <alignment horizontal="justify" vertical="center"/>
    </xf>
    <xf numFmtId="0" fontId="48" fillId="2" borderId="0" xfId="3" applyFont="1" applyFill="1" applyAlignment="1" applyProtection="1">
      <alignment vertical="center"/>
    </xf>
    <xf numFmtId="0" fontId="72" fillId="2" borderId="0" xfId="0" applyFont="1" applyFill="1" applyAlignment="1">
      <alignment horizontal="justify" vertical="center"/>
    </xf>
    <xf numFmtId="0" fontId="73" fillId="2" borderId="0" xfId="0" applyFont="1" applyFill="1" applyAlignment="1">
      <alignment horizontal="justify" vertical="center"/>
    </xf>
    <xf numFmtId="0" fontId="74" fillId="2" borderId="0" xfId="0" applyFont="1" applyFill="1" applyAlignment="1">
      <alignment horizontal="justify" vertical="center"/>
    </xf>
    <xf numFmtId="0" fontId="75" fillId="2" borderId="0" xfId="0" applyFont="1" applyFill="1" applyAlignment="1">
      <alignment horizontal="justify" vertical="center"/>
    </xf>
    <xf numFmtId="0" fontId="76" fillId="2" borderId="0" xfId="3" applyFont="1" applyFill="1" applyAlignment="1" applyProtection="1">
      <alignment horizontal="justify" vertical="center"/>
    </xf>
    <xf numFmtId="0" fontId="77" fillId="2" borderId="0" xfId="0" applyFont="1" applyFill="1" applyAlignment="1">
      <alignment horizontal="justify" vertical="center"/>
    </xf>
    <xf numFmtId="0" fontId="76" fillId="0" borderId="0" xfId="3" applyFont="1" applyAlignment="1" applyProtection="1"/>
    <xf numFmtId="0" fontId="74" fillId="0" borderId="0" xfId="0" applyFont="1" applyAlignment="1">
      <alignment vertical="distributed"/>
    </xf>
    <xf numFmtId="0" fontId="78" fillId="2" borderId="0" xfId="3" applyFont="1" applyFill="1" applyAlignment="1" applyProtection="1">
      <alignment horizontal="justify" vertical="center"/>
    </xf>
    <xf numFmtId="4" fontId="0" fillId="2" borderId="0" xfId="0" applyNumberFormat="1" applyFill="1" applyBorder="1"/>
    <xf numFmtId="0" fontId="22" fillId="2" borderId="0" xfId="6" applyFont="1" applyFill="1" applyAlignment="1">
      <alignment horizontal="left" vertical="center" wrapText="1"/>
    </xf>
    <xf numFmtId="0" fontId="41" fillId="2" borderId="0" xfId="3" applyFont="1" applyFill="1" applyAlignment="1" applyProtection="1">
      <alignment vertical="center"/>
    </xf>
    <xf numFmtId="0" fontId="3" fillId="3" borderId="0" xfId="0" applyFont="1" applyFill="1" applyBorder="1" applyAlignment="1">
      <alignment horizontal="center" vertical="center" wrapText="1"/>
    </xf>
    <xf numFmtId="0" fontId="2" fillId="3" borderId="0" xfId="0" applyFont="1" applyFill="1" applyAlignment="1">
      <alignment horizontal="center" vertical="center" wrapText="1"/>
    </xf>
    <xf numFmtId="0" fontId="3" fillId="2" borderId="0" xfId="0" applyFont="1" applyFill="1" applyBorder="1" applyAlignment="1">
      <alignment horizontal="center" vertical="center" wrapText="1"/>
    </xf>
    <xf numFmtId="0" fontId="2" fillId="0" borderId="0" xfId="0" applyFont="1" applyAlignment="1">
      <alignment horizontal="center" vertical="center" wrapText="1"/>
    </xf>
    <xf numFmtId="0" fontId="2" fillId="2" borderId="0" xfId="0" applyFont="1" applyFill="1" applyBorder="1" applyAlignment="1">
      <alignment horizontal="center" vertical="center" wrapText="1"/>
    </xf>
    <xf numFmtId="0" fontId="26" fillId="2" borderId="0" xfId="0" applyFont="1" applyFill="1" applyBorder="1" applyAlignment="1">
      <alignment horizontal="center" vertical="top" wrapText="1"/>
    </xf>
    <xf numFmtId="0" fontId="2" fillId="2" borderId="0" xfId="0" applyFont="1" applyFill="1" applyBorder="1" applyAlignment="1">
      <alignment horizontal="center" vertical="top" wrapText="1"/>
    </xf>
    <xf numFmtId="0" fontId="0" fillId="2" borderId="0" xfId="0" applyFill="1" applyAlignment="1"/>
    <xf numFmtId="0" fontId="37" fillId="2" borderId="0" xfId="6" applyFont="1" applyFill="1" applyAlignment="1">
      <alignment horizontal="left" vertical="center"/>
    </xf>
    <xf numFmtId="0" fontId="21" fillId="0" borderId="0" xfId="0" applyFont="1" applyAlignment="1">
      <alignment vertical="distributed"/>
    </xf>
    <xf numFmtId="0" fontId="21" fillId="2" borderId="0" xfId="0" applyFont="1" applyFill="1" applyAlignment="1">
      <alignment vertical="distributed"/>
    </xf>
    <xf numFmtId="0" fontId="22" fillId="2" borderId="0" xfId="6" applyFont="1" applyFill="1" applyAlignment="1">
      <alignment horizontal="left" vertical="center" wrapText="1"/>
    </xf>
    <xf numFmtId="0" fontId="0" fillId="2" borderId="0" xfId="0" applyFill="1" applyAlignment="1">
      <alignment vertical="center"/>
    </xf>
    <xf numFmtId="0" fontId="12" fillId="5" borderId="1" xfId="0" applyFont="1" applyFill="1" applyBorder="1" applyAlignment="1">
      <alignment vertical="distributed"/>
    </xf>
    <xf numFmtId="0" fontId="0" fillId="5" borderId="1" xfId="0" applyFill="1" applyBorder="1" applyAlignment="1"/>
    <xf numFmtId="0" fontId="37" fillId="5" borderId="2" xfId="0" applyFont="1" applyFill="1" applyBorder="1" applyAlignment="1">
      <alignment horizontal="center"/>
    </xf>
    <xf numFmtId="0" fontId="37" fillId="5" borderId="3" xfId="0" applyFont="1" applyFill="1" applyBorder="1" applyAlignment="1">
      <alignment horizontal="center"/>
    </xf>
    <xf numFmtId="0" fontId="37" fillId="5" borderId="9" xfId="0" applyFont="1" applyFill="1" applyBorder="1" applyAlignment="1">
      <alignment horizontal="center"/>
    </xf>
    <xf numFmtId="0" fontId="22" fillId="2" borderId="0" xfId="0" applyFont="1" applyFill="1" applyAlignment="1">
      <alignment horizontal="left" vertical="center"/>
    </xf>
    <xf numFmtId="0" fontId="12" fillId="5" borderId="2" xfId="0" applyFont="1" applyFill="1" applyBorder="1" applyAlignment="1">
      <alignment horizontal="center" vertical="distributed"/>
    </xf>
    <xf numFmtId="0" fontId="12" fillId="5" borderId="9" xfId="0" applyFont="1" applyFill="1" applyBorder="1" applyAlignment="1">
      <alignment horizontal="center" vertical="distributed"/>
    </xf>
    <xf numFmtId="0" fontId="12" fillId="5" borderId="8" xfId="0" applyFont="1" applyFill="1" applyBorder="1" applyAlignment="1">
      <alignment horizontal="left" vertical="distributed"/>
    </xf>
    <xf numFmtId="0" fontId="12" fillId="5" borderId="7" xfId="0" applyFont="1" applyFill="1" applyBorder="1" applyAlignment="1">
      <alignment horizontal="left" vertical="distributed"/>
    </xf>
    <xf numFmtId="0" fontId="16" fillId="2" borderId="0" xfId="0" applyFont="1" applyFill="1" applyAlignment="1">
      <alignment horizontal="justify" vertical="center"/>
    </xf>
    <xf numFmtId="0" fontId="52" fillId="2" borderId="0" xfId="0" applyFont="1" applyFill="1" applyAlignment="1">
      <alignment vertical="distributed"/>
    </xf>
    <xf numFmtId="0" fontId="0" fillId="0" borderId="0" xfId="0" applyAlignment="1">
      <alignment vertical="distributed"/>
    </xf>
    <xf numFmtId="0" fontId="24" fillId="2" borderId="0" xfId="0" applyFont="1" applyFill="1" applyAlignment="1"/>
    <xf numFmtId="0" fontId="53" fillId="2" borderId="0" xfId="0" applyFont="1" applyFill="1" applyAlignment="1"/>
    <xf numFmtId="0" fontId="56" fillId="5" borderId="2" xfId="0" applyFont="1" applyFill="1" applyBorder="1" applyAlignment="1">
      <alignment horizontal="center" vertical="distributed" wrapText="1"/>
    </xf>
    <xf numFmtId="0" fontId="56" fillId="5" borderId="9" xfId="0" applyFont="1" applyFill="1" applyBorder="1" applyAlignment="1">
      <alignment horizontal="center" vertical="distributed" wrapText="1"/>
    </xf>
    <xf numFmtId="0" fontId="68" fillId="0" borderId="0" xfId="0" applyFont="1" applyAlignment="1">
      <alignment vertical="distributed"/>
    </xf>
    <xf numFmtId="0" fontId="67" fillId="2" borderId="0" xfId="0" applyFont="1" applyFill="1" applyAlignment="1">
      <alignment horizontal="justify" vertical="center"/>
    </xf>
    <xf numFmtId="0" fontId="67" fillId="2" borderId="0" xfId="0" applyFont="1" applyFill="1" applyAlignment="1"/>
    <xf numFmtId="0" fontId="56" fillId="5" borderId="2" xfId="0" applyFont="1" applyFill="1" applyBorder="1" applyAlignment="1">
      <alignment horizontal="center" vertical="distributed"/>
    </xf>
    <xf numFmtId="0" fontId="56" fillId="5" borderId="9" xfId="0" applyFont="1" applyFill="1" applyBorder="1" applyAlignment="1">
      <alignment horizontal="center" vertical="distributed"/>
    </xf>
  </cellXfs>
  <cellStyles count="11">
    <cellStyle name="Comma 2" xfId="1"/>
    <cellStyle name="Comma 2 2" xfId="2"/>
    <cellStyle name="Hyperlink" xfId="3" builtinId="8"/>
    <cellStyle name="Normal" xfId="0" builtinId="0"/>
    <cellStyle name="Normal 2" xfId="4"/>
    <cellStyle name="Normal 2 2" xfId="5"/>
    <cellStyle name="Normal 3" xfId="6"/>
    <cellStyle name="Normal_TABLE2" xfId="7"/>
    <cellStyle name="Percent" xfId="8" builtinId="5"/>
    <cellStyle name="Percent 2" xfId="9"/>
    <cellStyle name="Percent 2 2" xfId="10"/>
  </cellStyles>
  <dxfs count="6">
    <dxf>
      <font>
        <color rgb="FFC00000"/>
      </font>
      <fill>
        <patternFill>
          <bgColor theme="9" tint="0.59996337778862885"/>
        </patternFill>
      </fill>
    </dxf>
    <dxf>
      <font>
        <color rgb="FFC00000"/>
      </font>
      <fill>
        <patternFill>
          <bgColor theme="9" tint="0.59996337778862885"/>
        </patternFill>
      </fill>
    </dxf>
    <dxf>
      <font>
        <color rgb="FFC00000"/>
      </font>
      <fill>
        <patternFill>
          <bgColor theme="9" tint="0.59996337778862885"/>
        </patternFill>
      </fill>
    </dxf>
    <dxf>
      <font>
        <color rgb="FFC00000"/>
      </font>
      <fill>
        <patternFill>
          <bgColor theme="9" tint="0.59996337778862885"/>
        </patternFill>
      </fill>
    </dxf>
    <dxf>
      <font>
        <color rgb="FFC00000"/>
      </font>
      <fill>
        <patternFill>
          <bgColor theme="9" tint="0.79998168889431442"/>
        </patternFill>
      </fill>
    </dxf>
    <dxf>
      <font>
        <color rgb="FFC00000"/>
      </font>
      <fill>
        <patternFill>
          <bgColor theme="9"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2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31.xml.rels><?xml version="1.0" encoding="UTF-8" standalone="yes"?>
<Relationships xmlns="http://schemas.openxmlformats.org/package/2006/relationships"><Relationship Id="rId1" Type="http://schemas.openxmlformats.org/officeDocument/2006/relationships/chartUserShapes" Target="../drawings/drawing7.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124918304429875"/>
          <c:y val="4.8062855779391213E-2"/>
          <c:w val="0.73854367200862159"/>
          <c:h val="0.72352626376248419"/>
        </c:manualLayout>
      </c:layout>
      <c:lineChart>
        <c:grouping val="standard"/>
        <c:varyColors val="0"/>
        <c:ser>
          <c:idx val="4"/>
          <c:order val="0"/>
          <c:tx>
            <c:strRef>
              <c:f>'1. Key Points'!$B$9</c:f>
              <c:strCache>
                <c:ptCount val="1"/>
                <c:pt idx="0">
                  <c:v>Number of clients</c:v>
                </c:pt>
              </c:strCache>
            </c:strRef>
          </c:tx>
          <c:spPr>
            <a:ln>
              <a:solidFill>
                <a:schemeClr val="accent5">
                  <a:lumMod val="60000"/>
                  <a:lumOff val="40000"/>
                </a:schemeClr>
              </a:solidFill>
            </a:ln>
          </c:spPr>
          <c:marker>
            <c:symbol val="none"/>
          </c:marker>
          <c:cat>
            <c:numRef>
              <c:f>'1. Key Points'!$C$8:$L$8</c:f>
              <c:numCache>
                <c:formatCode>General</c:formatCode>
                <c:ptCount val="10"/>
                <c:pt idx="0">
                  <c:v>2006</c:v>
                </c:pt>
                <c:pt idx="1">
                  <c:v>2007</c:v>
                </c:pt>
                <c:pt idx="2">
                  <c:v>2008</c:v>
                </c:pt>
                <c:pt idx="3">
                  <c:v>2009</c:v>
                </c:pt>
                <c:pt idx="4">
                  <c:v>2010</c:v>
                </c:pt>
                <c:pt idx="5">
                  <c:v>2011</c:v>
                </c:pt>
                <c:pt idx="6">
                  <c:v>2012</c:v>
                </c:pt>
                <c:pt idx="7">
                  <c:v>2013</c:v>
                </c:pt>
                <c:pt idx="8">
                  <c:v>2014</c:v>
                </c:pt>
                <c:pt idx="9">
                  <c:v>2015</c:v>
                </c:pt>
              </c:numCache>
            </c:numRef>
          </c:cat>
          <c:val>
            <c:numRef>
              <c:f>'1. Key Points'!$C$9:$L$9</c:f>
              <c:numCache>
                <c:formatCode>#,##0</c:formatCode>
                <c:ptCount val="10"/>
                <c:pt idx="0">
                  <c:v>70660</c:v>
                </c:pt>
                <c:pt idx="1">
                  <c:v>70710</c:v>
                </c:pt>
                <c:pt idx="2">
                  <c:v>68760</c:v>
                </c:pt>
                <c:pt idx="3">
                  <c:v>68330</c:v>
                </c:pt>
                <c:pt idx="4">
                  <c:v>66220</c:v>
                </c:pt>
                <c:pt idx="5">
                  <c:v>63460</c:v>
                </c:pt>
                <c:pt idx="6">
                  <c:v>62830</c:v>
                </c:pt>
                <c:pt idx="7">
                  <c:v>61070</c:v>
                </c:pt>
                <c:pt idx="8">
                  <c:v>61740</c:v>
                </c:pt>
                <c:pt idx="9">
                  <c:v>61500</c:v>
                </c:pt>
              </c:numCache>
            </c:numRef>
          </c:val>
          <c:smooth val="0"/>
        </c:ser>
        <c:dLbls>
          <c:showLegendKey val="0"/>
          <c:showVal val="0"/>
          <c:showCatName val="0"/>
          <c:showSerName val="0"/>
          <c:showPercent val="0"/>
          <c:showBubbleSize val="0"/>
        </c:dLbls>
        <c:marker val="1"/>
        <c:smooth val="0"/>
        <c:axId val="218448640"/>
        <c:axId val="218450176"/>
      </c:lineChart>
      <c:lineChart>
        <c:grouping val="standard"/>
        <c:varyColors val="0"/>
        <c:ser>
          <c:idx val="5"/>
          <c:order val="1"/>
          <c:tx>
            <c:strRef>
              <c:f>'1. Key Points'!$B$10</c:f>
              <c:strCache>
                <c:ptCount val="1"/>
                <c:pt idx="0">
                  <c:v>Total hours </c:v>
                </c:pt>
              </c:strCache>
            </c:strRef>
          </c:tx>
          <c:spPr>
            <a:ln>
              <a:solidFill>
                <a:schemeClr val="accent4">
                  <a:lumMod val="75000"/>
                </a:schemeClr>
              </a:solidFill>
            </a:ln>
          </c:spPr>
          <c:marker>
            <c:symbol val="none"/>
          </c:marker>
          <c:cat>
            <c:numRef>
              <c:f>'1. Key Points'!$C$8:$L$8</c:f>
              <c:numCache>
                <c:formatCode>General</c:formatCode>
                <c:ptCount val="10"/>
                <c:pt idx="0">
                  <c:v>2006</c:v>
                </c:pt>
                <c:pt idx="1">
                  <c:v>2007</c:v>
                </c:pt>
                <c:pt idx="2">
                  <c:v>2008</c:v>
                </c:pt>
                <c:pt idx="3">
                  <c:v>2009</c:v>
                </c:pt>
                <c:pt idx="4">
                  <c:v>2010</c:v>
                </c:pt>
                <c:pt idx="5">
                  <c:v>2011</c:v>
                </c:pt>
                <c:pt idx="6">
                  <c:v>2012</c:v>
                </c:pt>
                <c:pt idx="7">
                  <c:v>2013</c:v>
                </c:pt>
                <c:pt idx="8">
                  <c:v>2014</c:v>
                </c:pt>
                <c:pt idx="9">
                  <c:v>2015</c:v>
                </c:pt>
              </c:numCache>
            </c:numRef>
          </c:cat>
          <c:val>
            <c:numRef>
              <c:f>'1. Key Points'!$C$10:$L$10</c:f>
              <c:numCache>
                <c:formatCode>#,##0</c:formatCode>
                <c:ptCount val="10"/>
                <c:pt idx="0">
                  <c:v>604100</c:v>
                </c:pt>
                <c:pt idx="1">
                  <c:v>645000</c:v>
                </c:pt>
                <c:pt idx="2">
                  <c:v>651000</c:v>
                </c:pt>
                <c:pt idx="3">
                  <c:v>645700</c:v>
                </c:pt>
                <c:pt idx="4">
                  <c:v>666400</c:v>
                </c:pt>
                <c:pt idx="5">
                  <c:v>683900</c:v>
                </c:pt>
                <c:pt idx="6">
                  <c:v>712900</c:v>
                </c:pt>
              </c:numCache>
            </c:numRef>
          </c:val>
          <c:smooth val="0"/>
        </c:ser>
        <c:ser>
          <c:idx val="6"/>
          <c:order val="2"/>
          <c:tx>
            <c:strRef>
              <c:f>'1. Key Points'!$B$11</c:f>
              <c:strCache>
                <c:ptCount val="1"/>
                <c:pt idx="0">
                  <c:v>Total Hours excluding 24/7 Care</c:v>
                </c:pt>
              </c:strCache>
            </c:strRef>
          </c:tx>
          <c:spPr>
            <a:ln>
              <a:solidFill>
                <a:schemeClr val="accent4">
                  <a:lumMod val="75000"/>
                </a:schemeClr>
              </a:solidFill>
              <a:prstDash val="dash"/>
            </a:ln>
          </c:spPr>
          <c:marker>
            <c:symbol val="none"/>
          </c:marker>
          <c:cat>
            <c:numRef>
              <c:f>'1. Key Points'!$C$8:$L$8</c:f>
              <c:numCache>
                <c:formatCode>General</c:formatCode>
                <c:ptCount val="10"/>
                <c:pt idx="0">
                  <c:v>2006</c:v>
                </c:pt>
                <c:pt idx="1">
                  <c:v>2007</c:v>
                </c:pt>
                <c:pt idx="2">
                  <c:v>2008</c:v>
                </c:pt>
                <c:pt idx="3">
                  <c:v>2009</c:v>
                </c:pt>
                <c:pt idx="4">
                  <c:v>2010</c:v>
                </c:pt>
                <c:pt idx="5">
                  <c:v>2011</c:v>
                </c:pt>
                <c:pt idx="6">
                  <c:v>2012</c:v>
                </c:pt>
                <c:pt idx="7">
                  <c:v>2013</c:v>
                </c:pt>
                <c:pt idx="8">
                  <c:v>2014</c:v>
                </c:pt>
                <c:pt idx="9">
                  <c:v>2015</c:v>
                </c:pt>
              </c:numCache>
            </c:numRef>
          </c:cat>
          <c:val>
            <c:numRef>
              <c:f>'1. Key Points'!$C$11:$L$11</c:f>
              <c:numCache>
                <c:formatCode>#,##0</c:formatCode>
                <c:ptCount val="10"/>
                <c:pt idx="4">
                  <c:v>632200</c:v>
                </c:pt>
                <c:pt idx="5">
                  <c:v>607400</c:v>
                </c:pt>
                <c:pt idx="6">
                  <c:v>627400</c:v>
                </c:pt>
                <c:pt idx="7">
                  <c:v>631100</c:v>
                </c:pt>
                <c:pt idx="8">
                  <c:v>678900</c:v>
                </c:pt>
                <c:pt idx="9">
                  <c:v>706000</c:v>
                </c:pt>
              </c:numCache>
            </c:numRef>
          </c:val>
          <c:smooth val="0"/>
        </c:ser>
        <c:dLbls>
          <c:showLegendKey val="0"/>
          <c:showVal val="0"/>
          <c:showCatName val="0"/>
          <c:showSerName val="0"/>
          <c:showPercent val="0"/>
          <c:showBubbleSize val="0"/>
        </c:dLbls>
        <c:marker val="1"/>
        <c:smooth val="0"/>
        <c:axId val="218452736"/>
        <c:axId val="218454272"/>
      </c:lineChart>
      <c:catAx>
        <c:axId val="218448640"/>
        <c:scaling>
          <c:orientation val="minMax"/>
        </c:scaling>
        <c:delete val="0"/>
        <c:axPos val="b"/>
        <c:numFmt formatCode="General" sourceLinked="1"/>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18450176"/>
        <c:crosses val="autoZero"/>
        <c:auto val="1"/>
        <c:lblAlgn val="ctr"/>
        <c:lblOffset val="100"/>
        <c:noMultiLvlLbl val="0"/>
      </c:catAx>
      <c:valAx>
        <c:axId val="218450176"/>
        <c:scaling>
          <c:orientation val="minMax"/>
          <c:min val="0"/>
        </c:scaling>
        <c:delete val="0"/>
        <c:axPos val="l"/>
        <c:title>
          <c:tx>
            <c:rich>
              <a:bodyPr/>
              <a:lstStyle/>
              <a:p>
                <a:pPr>
                  <a:defRPr sz="1300" b="1" i="0" u="none" strike="noStrike" baseline="0">
                    <a:solidFill>
                      <a:srgbClr val="000000"/>
                    </a:solidFill>
                    <a:latin typeface="Calibri"/>
                    <a:ea typeface="Calibri"/>
                    <a:cs typeface="Calibri"/>
                  </a:defRPr>
                </a:pPr>
                <a:r>
                  <a:rPr lang="en-GB"/>
                  <a:t>Number of Clients (thousands)</a:t>
                </a:r>
              </a:p>
            </c:rich>
          </c:tx>
          <c:layout>
            <c:manualLayout>
              <c:xMode val="edge"/>
              <c:yMode val="edge"/>
              <c:x val="1.4728087333032415E-2"/>
              <c:y val="5.2391860108395541E-2"/>
            </c:manualLayout>
          </c:layout>
          <c:overlay val="0"/>
        </c:title>
        <c:numFmt formatCode="#,##0.0" sourceLinked="0"/>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18448640"/>
        <c:crosses val="autoZero"/>
        <c:crossBetween val="between"/>
        <c:dispUnits>
          <c:builtInUnit val="thousands"/>
        </c:dispUnits>
      </c:valAx>
      <c:catAx>
        <c:axId val="218452736"/>
        <c:scaling>
          <c:orientation val="minMax"/>
        </c:scaling>
        <c:delete val="1"/>
        <c:axPos val="t"/>
        <c:numFmt formatCode="General" sourceLinked="1"/>
        <c:majorTickMark val="out"/>
        <c:minorTickMark val="none"/>
        <c:tickLblPos val="nextTo"/>
        <c:crossAx val="218454272"/>
        <c:crosses val="max"/>
        <c:auto val="1"/>
        <c:lblAlgn val="ctr"/>
        <c:lblOffset val="100"/>
        <c:noMultiLvlLbl val="0"/>
      </c:catAx>
      <c:valAx>
        <c:axId val="218454272"/>
        <c:scaling>
          <c:orientation val="minMax"/>
          <c:min val="0"/>
        </c:scaling>
        <c:delete val="0"/>
        <c:axPos val="r"/>
        <c:title>
          <c:tx>
            <c:rich>
              <a:bodyPr/>
              <a:lstStyle/>
              <a:p>
                <a:pPr>
                  <a:defRPr sz="1300" b="1" i="0" u="none" strike="noStrike" baseline="0">
                    <a:solidFill>
                      <a:srgbClr val="000000"/>
                    </a:solidFill>
                    <a:latin typeface="Calibri"/>
                    <a:ea typeface="Calibri"/>
                    <a:cs typeface="Calibri"/>
                  </a:defRPr>
                </a:pPr>
                <a:r>
                  <a:rPr lang="en-GB"/>
                  <a:t>Number of hours (thousands)</a:t>
                </a:r>
              </a:p>
            </c:rich>
          </c:tx>
          <c:layout>
            <c:manualLayout>
              <c:xMode val="edge"/>
              <c:yMode val="edge"/>
              <c:x val="0.95798831670399653"/>
              <c:y val="5.2585661185865704E-2"/>
            </c:manualLayout>
          </c:layout>
          <c:overlay val="0"/>
        </c:title>
        <c:numFmt formatCode="#,##0.0" sourceLinked="0"/>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18452736"/>
        <c:crosses val="max"/>
        <c:crossBetween val="between"/>
        <c:dispUnits>
          <c:builtInUnit val="thousands"/>
        </c:dispUnits>
      </c:valAx>
    </c:plotArea>
    <c:legend>
      <c:legendPos val="b"/>
      <c:layout>
        <c:manualLayout>
          <c:xMode val="edge"/>
          <c:yMode val="edge"/>
          <c:x val="1.6169149238510792E-2"/>
          <c:y val="0.88099226233084504"/>
          <c:w val="0.95920390524432853"/>
          <c:h val="9.324027678358382E-2"/>
        </c:manualLayout>
      </c:layout>
      <c:overlay val="0"/>
      <c:txPr>
        <a:bodyPr/>
        <a:lstStyle/>
        <a:p>
          <a:pPr>
            <a:defRPr sz="1195"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4"/>
          <c:order val="0"/>
          <c:tx>
            <c:strRef>
              <c:f>'1. Key Points'!$B$38</c:f>
              <c:strCache>
                <c:ptCount val="1"/>
                <c:pt idx="0">
                  <c:v>Number of clients</c:v>
                </c:pt>
              </c:strCache>
            </c:strRef>
          </c:tx>
          <c:spPr>
            <a:ln>
              <a:solidFill>
                <a:schemeClr val="accent5">
                  <a:lumMod val="60000"/>
                  <a:lumOff val="40000"/>
                </a:schemeClr>
              </a:solidFill>
            </a:ln>
          </c:spPr>
          <c:marker>
            <c:symbol val="square"/>
            <c:size val="5"/>
            <c:spPr>
              <a:solidFill>
                <a:schemeClr val="accent5">
                  <a:lumMod val="60000"/>
                  <a:lumOff val="40000"/>
                </a:schemeClr>
              </a:solidFill>
              <a:ln>
                <a:solidFill>
                  <a:schemeClr val="accent5">
                    <a:lumMod val="60000"/>
                    <a:lumOff val="40000"/>
                  </a:schemeClr>
                </a:solidFill>
              </a:ln>
            </c:spPr>
          </c:marker>
          <c:cat>
            <c:strRef>
              <c:f>'1. Key Points'!$C$37:$L$37</c:f>
              <c:strCache>
                <c:ptCount val="10"/>
                <c:pt idx="0">
                  <c:v>2005-06</c:v>
                </c:pt>
                <c:pt idx="1">
                  <c:v>2006-07</c:v>
                </c:pt>
                <c:pt idx="2">
                  <c:v>2007-08</c:v>
                </c:pt>
                <c:pt idx="3">
                  <c:v>2008-09</c:v>
                </c:pt>
                <c:pt idx="4">
                  <c:v>2009-10</c:v>
                </c:pt>
                <c:pt idx="5">
                  <c:v>2010-11</c:v>
                </c:pt>
                <c:pt idx="6">
                  <c:v>2011-12</c:v>
                </c:pt>
                <c:pt idx="7">
                  <c:v>2012-13</c:v>
                </c:pt>
                <c:pt idx="8">
                  <c:v>2013-14</c:v>
                </c:pt>
                <c:pt idx="9">
                  <c:v>2014-15</c:v>
                </c:pt>
              </c:strCache>
            </c:strRef>
          </c:cat>
          <c:val>
            <c:numRef>
              <c:f>'1. Key Points'!$C$38:$L$38</c:f>
              <c:numCache>
                <c:formatCode>#,##0</c:formatCode>
                <c:ptCount val="10"/>
                <c:pt idx="0">
                  <c:v>1830</c:v>
                </c:pt>
                <c:pt idx="1">
                  <c:v>2230</c:v>
                </c:pt>
                <c:pt idx="2">
                  <c:v>2610</c:v>
                </c:pt>
                <c:pt idx="3">
                  <c:v>3020</c:v>
                </c:pt>
                <c:pt idx="4">
                  <c:v>3680</c:v>
                </c:pt>
                <c:pt idx="5">
                  <c:v>4390</c:v>
                </c:pt>
                <c:pt idx="6">
                  <c:v>5050</c:v>
                </c:pt>
                <c:pt idx="7">
                  <c:v>5400</c:v>
                </c:pt>
                <c:pt idx="8">
                  <c:v>6010</c:v>
                </c:pt>
                <c:pt idx="9">
                  <c:v>6450</c:v>
                </c:pt>
              </c:numCache>
            </c:numRef>
          </c:val>
          <c:smooth val="0"/>
        </c:ser>
        <c:dLbls>
          <c:showLegendKey val="0"/>
          <c:showVal val="0"/>
          <c:showCatName val="0"/>
          <c:showSerName val="0"/>
          <c:showPercent val="0"/>
          <c:showBubbleSize val="0"/>
        </c:dLbls>
        <c:marker val="1"/>
        <c:smooth val="0"/>
        <c:axId val="218481024"/>
        <c:axId val="218482944"/>
      </c:lineChart>
      <c:lineChart>
        <c:grouping val="standard"/>
        <c:varyColors val="0"/>
        <c:ser>
          <c:idx val="5"/>
          <c:order val="1"/>
          <c:tx>
            <c:strRef>
              <c:f>'1. Key Points'!$B$39</c:f>
              <c:strCache>
                <c:ptCount val="1"/>
                <c:pt idx="0">
                  <c:v>Value of payments (£ millions)</c:v>
                </c:pt>
              </c:strCache>
            </c:strRef>
          </c:tx>
          <c:spPr>
            <a:ln>
              <a:solidFill>
                <a:schemeClr val="accent4">
                  <a:lumMod val="75000"/>
                </a:schemeClr>
              </a:solidFill>
            </a:ln>
          </c:spPr>
          <c:marker>
            <c:symbol val="square"/>
            <c:size val="5"/>
            <c:spPr>
              <a:solidFill>
                <a:schemeClr val="accent4">
                  <a:lumMod val="75000"/>
                </a:schemeClr>
              </a:solidFill>
              <a:ln>
                <a:solidFill>
                  <a:schemeClr val="accent4">
                    <a:lumMod val="75000"/>
                  </a:schemeClr>
                </a:solidFill>
              </a:ln>
            </c:spPr>
          </c:marker>
          <c:cat>
            <c:strRef>
              <c:f>'1. Key Points'!$C$37:$L$37</c:f>
              <c:strCache>
                <c:ptCount val="10"/>
                <c:pt idx="0">
                  <c:v>2005-06</c:v>
                </c:pt>
                <c:pt idx="1">
                  <c:v>2006-07</c:v>
                </c:pt>
                <c:pt idx="2">
                  <c:v>2007-08</c:v>
                </c:pt>
                <c:pt idx="3">
                  <c:v>2008-09</c:v>
                </c:pt>
                <c:pt idx="4">
                  <c:v>2009-10</c:v>
                </c:pt>
                <c:pt idx="5">
                  <c:v>2010-11</c:v>
                </c:pt>
                <c:pt idx="6">
                  <c:v>2011-12</c:v>
                </c:pt>
                <c:pt idx="7">
                  <c:v>2012-13</c:v>
                </c:pt>
                <c:pt idx="8">
                  <c:v>2013-14</c:v>
                </c:pt>
                <c:pt idx="9">
                  <c:v>2014-15</c:v>
                </c:pt>
              </c:strCache>
            </c:strRef>
          </c:cat>
          <c:val>
            <c:numRef>
              <c:f>'1. Key Points'!$C$39:$L$39</c:f>
              <c:numCache>
                <c:formatCode>"£"#,##0.0</c:formatCode>
                <c:ptCount val="10"/>
                <c:pt idx="0">
                  <c:v>17.900000000000002</c:v>
                </c:pt>
                <c:pt idx="1">
                  <c:v>24.3</c:v>
                </c:pt>
                <c:pt idx="2">
                  <c:v>28.8</c:v>
                </c:pt>
                <c:pt idx="3">
                  <c:v>33</c:v>
                </c:pt>
                <c:pt idx="4">
                  <c:v>39.800000000000004</c:v>
                </c:pt>
                <c:pt idx="5">
                  <c:v>50.2</c:v>
                </c:pt>
                <c:pt idx="6">
                  <c:v>59.400000000000006</c:v>
                </c:pt>
                <c:pt idx="7">
                  <c:v>66</c:v>
                </c:pt>
                <c:pt idx="8">
                  <c:v>76.100000000000009</c:v>
                </c:pt>
                <c:pt idx="9">
                  <c:v>86.100000000000009</c:v>
                </c:pt>
              </c:numCache>
            </c:numRef>
          </c:val>
          <c:smooth val="0"/>
        </c:ser>
        <c:dLbls>
          <c:showLegendKey val="0"/>
          <c:showVal val="0"/>
          <c:showCatName val="0"/>
          <c:showSerName val="0"/>
          <c:showPercent val="0"/>
          <c:showBubbleSize val="0"/>
        </c:dLbls>
        <c:marker val="1"/>
        <c:smooth val="0"/>
        <c:axId val="218485120"/>
        <c:axId val="218486656"/>
      </c:lineChart>
      <c:catAx>
        <c:axId val="218481024"/>
        <c:scaling>
          <c:orientation val="minMax"/>
        </c:scaling>
        <c:delete val="0"/>
        <c:axPos val="b"/>
        <c:numFmt formatCode="General" sourceLinked="1"/>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18482944"/>
        <c:crosses val="autoZero"/>
        <c:auto val="1"/>
        <c:lblAlgn val="ctr"/>
        <c:lblOffset val="100"/>
        <c:tickLblSkip val="1"/>
        <c:noMultiLvlLbl val="0"/>
      </c:catAx>
      <c:valAx>
        <c:axId val="218482944"/>
        <c:scaling>
          <c:orientation val="minMax"/>
        </c:scaling>
        <c:delete val="0"/>
        <c:axPos val="l"/>
        <c:title>
          <c:tx>
            <c:rich>
              <a:bodyPr/>
              <a:lstStyle/>
              <a:p>
                <a:pPr>
                  <a:defRPr sz="1300" b="1" i="0" u="none" strike="noStrike" baseline="0">
                    <a:solidFill>
                      <a:srgbClr val="000000"/>
                    </a:solidFill>
                    <a:latin typeface="Calibri"/>
                    <a:ea typeface="Calibri"/>
                    <a:cs typeface="Calibri"/>
                  </a:defRPr>
                </a:pPr>
                <a:r>
                  <a:rPr lang="en-GB"/>
                  <a:t>Number of Clients </a:t>
                </a:r>
              </a:p>
            </c:rich>
          </c:tx>
          <c:layout>
            <c:manualLayout>
              <c:xMode val="edge"/>
              <c:yMode val="edge"/>
              <c:x val="1.6629525082949535E-2"/>
              <c:y val="0.2182066224772751"/>
            </c:manualLayout>
          </c:layout>
          <c:overlay val="0"/>
        </c:title>
        <c:numFmt formatCode="#,##0" sourceLinked="1"/>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18481024"/>
        <c:crosses val="autoZero"/>
        <c:crossBetween val="between"/>
      </c:valAx>
      <c:catAx>
        <c:axId val="218485120"/>
        <c:scaling>
          <c:orientation val="minMax"/>
        </c:scaling>
        <c:delete val="1"/>
        <c:axPos val="b"/>
        <c:majorTickMark val="out"/>
        <c:minorTickMark val="none"/>
        <c:tickLblPos val="nextTo"/>
        <c:crossAx val="218486656"/>
        <c:crosses val="autoZero"/>
        <c:auto val="1"/>
        <c:lblAlgn val="ctr"/>
        <c:lblOffset val="100"/>
        <c:noMultiLvlLbl val="0"/>
      </c:catAx>
      <c:valAx>
        <c:axId val="218486656"/>
        <c:scaling>
          <c:orientation val="minMax"/>
        </c:scaling>
        <c:delete val="0"/>
        <c:axPos val="r"/>
        <c:title>
          <c:tx>
            <c:rich>
              <a:bodyPr/>
              <a:lstStyle/>
              <a:p>
                <a:pPr>
                  <a:defRPr sz="1300" b="1" i="0" u="none" strike="noStrike" baseline="0">
                    <a:solidFill>
                      <a:srgbClr val="000000"/>
                    </a:solidFill>
                    <a:latin typeface="Calibri"/>
                    <a:ea typeface="Calibri"/>
                    <a:cs typeface="Calibri"/>
                  </a:defRPr>
                </a:pPr>
                <a:r>
                  <a:rPr lang="en-GB"/>
                  <a:t>Value</a:t>
                </a:r>
                <a:r>
                  <a:rPr lang="en-GB" baseline="0"/>
                  <a:t> of payments</a:t>
                </a:r>
                <a:r>
                  <a:rPr lang="en-GB"/>
                  <a:t> (£ millions)</a:t>
                </a:r>
              </a:p>
            </c:rich>
          </c:tx>
          <c:layout>
            <c:manualLayout>
              <c:xMode val="edge"/>
              <c:yMode val="edge"/>
              <c:x val="0.93994199475121709"/>
              <c:y val="8.5289926994419812E-2"/>
            </c:manualLayout>
          </c:layout>
          <c:overlay val="0"/>
        </c:title>
        <c:numFmt formatCode="&quot;£&quot;#,##0.0" sourceLinked="0"/>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18485120"/>
        <c:crosses val="max"/>
        <c:crossBetween val="between"/>
      </c:valAx>
    </c:plotArea>
    <c:legend>
      <c:legendPos val="b"/>
      <c:overlay val="0"/>
      <c:txPr>
        <a:bodyPr/>
        <a:lstStyle/>
        <a:p>
          <a:pPr>
            <a:defRPr sz="1195"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1.21912404112609E-3"/>
          <c:y val="2.5032097486601537E-2"/>
          <c:w val="0.99878085143161277"/>
          <c:h val="0.74448383387620032"/>
        </c:manualLayout>
      </c:layout>
      <c:barChart>
        <c:barDir val="col"/>
        <c:grouping val="clustered"/>
        <c:varyColors val="0"/>
        <c:ser>
          <c:idx val="0"/>
          <c:order val="0"/>
          <c:spPr>
            <a:solidFill>
              <a:schemeClr val="accent5">
                <a:lumMod val="60000"/>
                <a:lumOff val="40000"/>
              </a:schemeClr>
            </a:solidFill>
          </c:spPr>
          <c:invertIfNegative val="0"/>
          <c:dPt>
            <c:idx val="0"/>
            <c:invertIfNegative val="0"/>
            <c:bubble3D val="0"/>
          </c:dPt>
          <c:dPt>
            <c:idx val="1"/>
            <c:invertIfNegative val="0"/>
            <c:bubble3D val="0"/>
          </c:dPt>
          <c:dPt>
            <c:idx val="2"/>
            <c:invertIfNegative val="0"/>
            <c:bubble3D val="0"/>
          </c:dPt>
          <c:dPt>
            <c:idx val="3"/>
            <c:invertIfNegative val="0"/>
            <c:bubble3D val="0"/>
          </c:dPt>
          <c:dPt>
            <c:idx val="4"/>
            <c:invertIfNegative val="0"/>
            <c:bubble3D val="0"/>
          </c:dPt>
          <c:dPt>
            <c:idx val="5"/>
            <c:invertIfNegative val="0"/>
            <c:bubble3D val="0"/>
          </c:dPt>
          <c:dPt>
            <c:idx val="6"/>
            <c:invertIfNegative val="0"/>
            <c:bubble3D val="0"/>
          </c:dPt>
          <c:dLbls>
            <c:txPr>
              <a:bodyPr/>
              <a:lstStyle/>
              <a:p>
                <a:pPr>
                  <a:defRPr sz="1300" b="1" i="0" u="none" strike="noStrike" baseline="0">
                    <a:solidFill>
                      <a:srgbClr val="000000"/>
                    </a:solidFill>
                    <a:latin typeface="Calibri"/>
                    <a:ea typeface="Calibri"/>
                    <a:cs typeface="Calibri"/>
                  </a:defRPr>
                </a:pPr>
                <a:endParaRPr lang="en-US"/>
              </a:p>
            </c:txPr>
            <c:showLegendKey val="0"/>
            <c:showVal val="1"/>
            <c:showCatName val="0"/>
            <c:showSerName val="0"/>
            <c:showPercent val="0"/>
            <c:showBubbleSize val="0"/>
            <c:showLeaderLines val="0"/>
          </c:dLbls>
          <c:cat>
            <c:strRef>
              <c:f>'2. Summary'!$O$27:$O$33</c:f>
              <c:strCache>
                <c:ptCount val="7"/>
                <c:pt idx="0">
                  <c:v>Community Alarm / Telecare</c:v>
                </c:pt>
                <c:pt idx="1">
                  <c:v>Social Worker / Support Worker**</c:v>
                </c:pt>
                <c:pt idx="2">
                  <c:v>Home Care </c:v>
                </c:pt>
                <c:pt idx="3">
                  <c:v>Self-Directed Support (all options)**</c:v>
                </c:pt>
                <c:pt idx="4">
                  <c:v>Housing Support</c:v>
                </c:pt>
                <c:pt idx="5">
                  <c:v>Meals***</c:v>
                </c:pt>
                <c:pt idx="6">
                  <c:v>Direct Payments 
(SDS option 1)****</c:v>
                </c:pt>
              </c:strCache>
            </c:strRef>
          </c:cat>
          <c:val>
            <c:numRef>
              <c:f>'2. Summary'!$P$27:$P$33</c:f>
              <c:numCache>
                <c:formatCode>#,##0</c:formatCode>
                <c:ptCount val="7"/>
                <c:pt idx="0">
                  <c:v>122730</c:v>
                </c:pt>
                <c:pt idx="1">
                  <c:v>108440</c:v>
                </c:pt>
                <c:pt idx="2">
                  <c:v>61500</c:v>
                </c:pt>
                <c:pt idx="3">
                  <c:v>35180</c:v>
                </c:pt>
                <c:pt idx="4">
                  <c:v>18030</c:v>
                </c:pt>
                <c:pt idx="5">
                  <c:v>7640</c:v>
                </c:pt>
                <c:pt idx="6">
                  <c:v>6450</c:v>
                </c:pt>
              </c:numCache>
            </c:numRef>
          </c:val>
        </c:ser>
        <c:dLbls>
          <c:showLegendKey val="0"/>
          <c:showVal val="0"/>
          <c:showCatName val="0"/>
          <c:showSerName val="0"/>
          <c:showPercent val="0"/>
          <c:showBubbleSize val="0"/>
        </c:dLbls>
        <c:gapWidth val="150"/>
        <c:axId val="218406912"/>
        <c:axId val="218408448"/>
      </c:barChart>
      <c:catAx>
        <c:axId val="218406912"/>
        <c:scaling>
          <c:orientation val="minMax"/>
        </c:scaling>
        <c:delete val="0"/>
        <c:axPos val="b"/>
        <c:numFmt formatCode="General" sourceLinked="1"/>
        <c:majorTickMark val="none"/>
        <c:minorTickMark val="none"/>
        <c:tickLblPos val="nextTo"/>
        <c:spPr>
          <a:ln>
            <a:solidFill>
              <a:schemeClr val="bg1">
                <a:lumMod val="50000"/>
              </a:schemeClr>
            </a:solidFill>
          </a:ln>
        </c:spPr>
        <c:txPr>
          <a:bodyPr rot="0" vert="horz"/>
          <a:lstStyle/>
          <a:p>
            <a:pPr>
              <a:defRPr sz="1300" b="0" i="0" u="none" strike="noStrike" baseline="0">
                <a:solidFill>
                  <a:srgbClr val="000000"/>
                </a:solidFill>
                <a:latin typeface="Calibri"/>
                <a:ea typeface="Calibri"/>
                <a:cs typeface="Calibri"/>
              </a:defRPr>
            </a:pPr>
            <a:endParaRPr lang="en-US"/>
          </a:p>
        </c:txPr>
        <c:crossAx val="218408448"/>
        <c:crosses val="autoZero"/>
        <c:auto val="1"/>
        <c:lblAlgn val="ctr"/>
        <c:lblOffset val="100"/>
        <c:noMultiLvlLbl val="0"/>
      </c:catAx>
      <c:valAx>
        <c:axId val="218408448"/>
        <c:scaling>
          <c:orientation val="minMax"/>
        </c:scaling>
        <c:delete val="1"/>
        <c:axPos val="l"/>
        <c:numFmt formatCode="#,##0" sourceLinked="1"/>
        <c:majorTickMark val="out"/>
        <c:minorTickMark val="none"/>
        <c:tickLblPos val="nextTo"/>
        <c:crossAx val="218406912"/>
        <c:crosses val="autoZero"/>
        <c:crossBetween val="between"/>
      </c:valAx>
      <c:spPr>
        <a:ln>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'2. Summary'!$O$154</c:f>
              <c:strCache>
                <c:ptCount val="1"/>
                <c:pt idx="0">
                  <c:v>All ages</c:v>
                </c:pt>
              </c:strCache>
            </c:strRef>
          </c:tx>
          <c:spPr>
            <a:solidFill>
              <a:schemeClr val="accent5">
                <a:lumMod val="60000"/>
                <a:lumOff val="40000"/>
              </a:schemeClr>
            </a:solidFill>
          </c:spPr>
          <c:invertIfNegative val="0"/>
          <c:dPt>
            <c:idx val="6"/>
            <c:invertIfNegative val="0"/>
            <c:bubble3D val="0"/>
          </c:dPt>
          <c:dPt>
            <c:idx val="7"/>
            <c:invertIfNegative val="0"/>
            <c:bubble3D val="0"/>
            <c:spPr>
              <a:solidFill>
                <a:schemeClr val="bg1">
                  <a:lumMod val="75000"/>
                </a:schemeClr>
              </a:solidFill>
            </c:spPr>
          </c:dPt>
          <c:cat>
            <c:strRef>
              <c:f>'2. Summary'!$P$151:$W$151</c:f>
              <c:strCache>
                <c:ptCount val="8"/>
                <c:pt idx="0">
                  <c:v>Frail older people</c:v>
                </c:pt>
                <c:pt idx="1">
                  <c:v>Physical disability</c:v>
                </c:pt>
                <c:pt idx="2">
                  <c:v>Mental Health</c:v>
                </c:pt>
                <c:pt idx="3">
                  <c:v>Learning Disability</c:v>
                </c:pt>
                <c:pt idx="4">
                  <c:v>Learning and Physical Disability</c:v>
                </c:pt>
                <c:pt idx="5">
                  <c:v>Dementia*</c:v>
                </c:pt>
                <c:pt idx="6">
                  <c:v>Other**</c:v>
                </c:pt>
                <c:pt idx="7">
                  <c:v>Not known</c:v>
                </c:pt>
              </c:strCache>
            </c:strRef>
          </c:cat>
          <c:val>
            <c:numRef>
              <c:f>'2. Summary'!$P$154:$W$154</c:f>
              <c:numCache>
                <c:formatCode>General</c:formatCode>
                <c:ptCount val="8"/>
                <c:pt idx="0">
                  <c:v>64890</c:v>
                </c:pt>
                <c:pt idx="1">
                  <c:v>60830</c:v>
                </c:pt>
                <c:pt idx="2">
                  <c:v>11400</c:v>
                </c:pt>
                <c:pt idx="3">
                  <c:v>11290</c:v>
                </c:pt>
                <c:pt idx="4">
                  <c:v>1570</c:v>
                </c:pt>
                <c:pt idx="5">
                  <c:v>10180</c:v>
                </c:pt>
                <c:pt idx="6">
                  <c:v>15380</c:v>
                </c:pt>
                <c:pt idx="7">
                  <c:v>29890</c:v>
                </c:pt>
              </c:numCache>
            </c:numRef>
          </c:val>
        </c:ser>
        <c:dLbls>
          <c:showLegendKey val="0"/>
          <c:showVal val="0"/>
          <c:showCatName val="0"/>
          <c:showSerName val="0"/>
          <c:showPercent val="0"/>
          <c:showBubbleSize val="0"/>
        </c:dLbls>
        <c:gapWidth val="63"/>
        <c:axId val="254739584"/>
        <c:axId val="254741120"/>
      </c:barChart>
      <c:catAx>
        <c:axId val="254739584"/>
        <c:scaling>
          <c:orientation val="minMax"/>
        </c:scaling>
        <c:delete val="0"/>
        <c:axPos val="b"/>
        <c:numFmt formatCode="General" sourceLinked="1"/>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4741120"/>
        <c:crosses val="autoZero"/>
        <c:auto val="1"/>
        <c:lblAlgn val="ctr"/>
        <c:lblOffset val="100"/>
        <c:noMultiLvlLbl val="0"/>
      </c:catAx>
      <c:valAx>
        <c:axId val="254741120"/>
        <c:scaling>
          <c:orientation val="minMax"/>
        </c:scaling>
        <c:delete val="0"/>
        <c:axPos val="l"/>
        <c:majorGridlines/>
        <c:title>
          <c:tx>
            <c:rich>
              <a:bodyPr/>
              <a:lstStyle/>
              <a:p>
                <a:pPr>
                  <a:defRPr sz="1300" b="1" i="0" u="none" strike="noStrike" baseline="0">
                    <a:solidFill>
                      <a:srgbClr val="000000"/>
                    </a:solidFill>
                    <a:latin typeface="Calibri"/>
                    <a:ea typeface="Calibri"/>
                    <a:cs typeface="Calibri"/>
                  </a:defRPr>
                </a:pPr>
                <a:r>
                  <a:rPr lang="en-GB"/>
                  <a:t>Number of clients</a:t>
                </a:r>
              </a:p>
            </c:rich>
          </c:tx>
          <c:layout>
            <c:manualLayout>
              <c:xMode val="edge"/>
              <c:yMode val="edge"/>
              <c:x val="9.9105904444871228E-3"/>
              <c:y val="0.2038055749360444"/>
            </c:manualLayout>
          </c:layout>
          <c:overlay val="0"/>
        </c:title>
        <c:numFmt formatCode="#,##0" sourceLinked="0"/>
        <c:majorTickMark val="out"/>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4739584"/>
        <c:crosses val="autoZero"/>
        <c:crossBetween val="between"/>
      </c:valAx>
      <c:spPr>
        <a:ln>
          <a:noFill/>
        </a:ln>
      </c:spPr>
    </c:plotArea>
    <c:plotVisOnly val="1"/>
    <c:dispBlanksAs val="gap"/>
    <c:showDLblsOverMax val="0"/>
  </c:chart>
  <c:spPr>
    <a:ln w="0">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2887567625475388"/>
          <c:y val="2.5190991543846145E-2"/>
          <c:w val="0.80912810005892122"/>
          <c:h val="0.85465726103891371"/>
        </c:manualLayout>
      </c:layout>
      <c:barChart>
        <c:barDir val="col"/>
        <c:grouping val="percentStacked"/>
        <c:varyColors val="0"/>
        <c:ser>
          <c:idx val="2"/>
          <c:order val="0"/>
          <c:tx>
            <c:strRef>
              <c:f>'2. Summary'!$O$208</c:f>
              <c:strCache>
                <c:ptCount val="1"/>
                <c:pt idx="0">
                  <c:v>Solely from Local Authority</c:v>
                </c:pt>
              </c:strCache>
            </c:strRef>
          </c:tx>
          <c:spPr>
            <a:solidFill>
              <a:schemeClr val="accent5">
                <a:lumMod val="50000"/>
              </a:schemeClr>
            </a:solidFill>
          </c:spPr>
          <c:invertIfNegative val="0"/>
          <c:cat>
            <c:numRef>
              <c:f>'2. Summary'!$R$204:$Z$204</c:f>
              <c:numCache>
                <c:formatCode>General</c:formatCode>
                <c:ptCount val="9"/>
                <c:pt idx="0">
                  <c:v>2007</c:v>
                </c:pt>
                <c:pt idx="1">
                  <c:v>2008</c:v>
                </c:pt>
                <c:pt idx="2">
                  <c:v>2009</c:v>
                </c:pt>
                <c:pt idx="3">
                  <c:v>2010</c:v>
                </c:pt>
                <c:pt idx="4">
                  <c:v>2011</c:v>
                </c:pt>
                <c:pt idx="5">
                  <c:v>2012</c:v>
                </c:pt>
                <c:pt idx="6">
                  <c:v>2013</c:v>
                </c:pt>
                <c:pt idx="7">
                  <c:v>2014</c:v>
                </c:pt>
                <c:pt idx="8">
                  <c:v>2015</c:v>
                </c:pt>
              </c:numCache>
            </c:numRef>
          </c:cat>
          <c:val>
            <c:numRef>
              <c:f>'2. Summary'!$R$208:$Z$208</c:f>
              <c:numCache>
                <c:formatCode>General</c:formatCode>
                <c:ptCount val="9"/>
                <c:pt idx="0">
                  <c:v>51577</c:v>
                </c:pt>
                <c:pt idx="1">
                  <c:v>48844</c:v>
                </c:pt>
                <c:pt idx="2">
                  <c:v>46344</c:v>
                </c:pt>
                <c:pt idx="3">
                  <c:v>43648</c:v>
                </c:pt>
                <c:pt idx="4">
                  <c:v>38854</c:v>
                </c:pt>
                <c:pt idx="5">
                  <c:v>35588</c:v>
                </c:pt>
                <c:pt idx="6">
                  <c:v>33774</c:v>
                </c:pt>
                <c:pt idx="7">
                  <c:v>31580</c:v>
                </c:pt>
                <c:pt idx="8">
                  <c:v>29715</c:v>
                </c:pt>
              </c:numCache>
            </c:numRef>
          </c:val>
        </c:ser>
        <c:ser>
          <c:idx val="3"/>
          <c:order val="1"/>
          <c:tx>
            <c:strRef>
              <c:f>'2. Summary'!$O$209</c:f>
              <c:strCache>
                <c:ptCount val="1"/>
                <c:pt idx="0">
                  <c:v>Solely from private / voluntary Sector</c:v>
                </c:pt>
              </c:strCache>
            </c:strRef>
          </c:tx>
          <c:spPr>
            <a:solidFill>
              <a:schemeClr val="accent5">
                <a:lumMod val="60000"/>
                <a:lumOff val="40000"/>
              </a:schemeClr>
            </a:solidFill>
          </c:spPr>
          <c:invertIfNegative val="0"/>
          <c:cat>
            <c:numRef>
              <c:f>'2. Summary'!$R$204:$Z$204</c:f>
              <c:numCache>
                <c:formatCode>General</c:formatCode>
                <c:ptCount val="9"/>
                <c:pt idx="0">
                  <c:v>2007</c:v>
                </c:pt>
                <c:pt idx="1">
                  <c:v>2008</c:v>
                </c:pt>
                <c:pt idx="2">
                  <c:v>2009</c:v>
                </c:pt>
                <c:pt idx="3">
                  <c:v>2010</c:v>
                </c:pt>
                <c:pt idx="4">
                  <c:v>2011</c:v>
                </c:pt>
                <c:pt idx="5">
                  <c:v>2012</c:v>
                </c:pt>
                <c:pt idx="6">
                  <c:v>2013</c:v>
                </c:pt>
                <c:pt idx="7">
                  <c:v>2014</c:v>
                </c:pt>
                <c:pt idx="8">
                  <c:v>2015</c:v>
                </c:pt>
              </c:numCache>
            </c:numRef>
          </c:cat>
          <c:val>
            <c:numRef>
              <c:f>'2. Summary'!$R$209:$Z$209</c:f>
              <c:numCache>
                <c:formatCode>General</c:formatCode>
                <c:ptCount val="9"/>
                <c:pt idx="0">
                  <c:v>13479</c:v>
                </c:pt>
                <c:pt idx="1">
                  <c:v>14667</c:v>
                </c:pt>
                <c:pt idx="2">
                  <c:v>16689</c:v>
                </c:pt>
                <c:pt idx="3">
                  <c:v>17633</c:v>
                </c:pt>
                <c:pt idx="4">
                  <c:v>19610</c:v>
                </c:pt>
                <c:pt idx="5">
                  <c:v>22495</c:v>
                </c:pt>
                <c:pt idx="6">
                  <c:v>23321</c:v>
                </c:pt>
                <c:pt idx="7">
                  <c:v>26129</c:v>
                </c:pt>
                <c:pt idx="8">
                  <c:v>26370</c:v>
                </c:pt>
              </c:numCache>
            </c:numRef>
          </c:val>
        </c:ser>
        <c:ser>
          <c:idx val="4"/>
          <c:order val="2"/>
          <c:tx>
            <c:strRef>
              <c:f>'2. Summary'!$O$210</c:f>
              <c:strCache>
                <c:ptCount val="1"/>
                <c:pt idx="0">
                  <c:v>Combination of provision from LA and private / voluntary sector</c:v>
                </c:pt>
              </c:strCache>
            </c:strRef>
          </c:tx>
          <c:spPr>
            <a:solidFill>
              <a:schemeClr val="accent5">
                <a:lumMod val="20000"/>
                <a:lumOff val="80000"/>
              </a:schemeClr>
            </a:solidFill>
          </c:spPr>
          <c:invertIfNegative val="0"/>
          <c:cat>
            <c:numRef>
              <c:f>'2. Summary'!$R$204:$Z$204</c:f>
              <c:numCache>
                <c:formatCode>General</c:formatCode>
                <c:ptCount val="9"/>
                <c:pt idx="0">
                  <c:v>2007</c:v>
                </c:pt>
                <c:pt idx="1">
                  <c:v>2008</c:v>
                </c:pt>
                <c:pt idx="2">
                  <c:v>2009</c:v>
                </c:pt>
                <c:pt idx="3">
                  <c:v>2010</c:v>
                </c:pt>
                <c:pt idx="4">
                  <c:v>2011</c:v>
                </c:pt>
                <c:pt idx="5">
                  <c:v>2012</c:v>
                </c:pt>
                <c:pt idx="6">
                  <c:v>2013</c:v>
                </c:pt>
                <c:pt idx="7">
                  <c:v>2014</c:v>
                </c:pt>
                <c:pt idx="8">
                  <c:v>2015</c:v>
                </c:pt>
              </c:numCache>
            </c:numRef>
          </c:cat>
          <c:val>
            <c:numRef>
              <c:f>'2. Summary'!$R$210:$Z$210</c:f>
              <c:numCache>
                <c:formatCode>General</c:formatCode>
                <c:ptCount val="9"/>
                <c:pt idx="0">
                  <c:v>5110</c:v>
                </c:pt>
                <c:pt idx="1">
                  <c:v>4612</c:v>
                </c:pt>
                <c:pt idx="2">
                  <c:v>4723</c:v>
                </c:pt>
                <c:pt idx="3">
                  <c:v>4943</c:v>
                </c:pt>
                <c:pt idx="4">
                  <c:v>4327</c:v>
                </c:pt>
                <c:pt idx="5">
                  <c:v>4427</c:v>
                </c:pt>
                <c:pt idx="6">
                  <c:v>3909</c:v>
                </c:pt>
                <c:pt idx="7">
                  <c:v>3954</c:v>
                </c:pt>
                <c:pt idx="8">
                  <c:v>4656</c:v>
                </c:pt>
              </c:numCache>
            </c:numRef>
          </c:val>
        </c:ser>
        <c:dLbls>
          <c:showLegendKey val="0"/>
          <c:showVal val="0"/>
          <c:showCatName val="0"/>
          <c:showSerName val="0"/>
          <c:showPercent val="0"/>
          <c:showBubbleSize val="0"/>
        </c:dLbls>
        <c:gapWidth val="150"/>
        <c:overlap val="100"/>
        <c:axId val="254775680"/>
        <c:axId val="254777216"/>
      </c:barChart>
      <c:catAx>
        <c:axId val="254775680"/>
        <c:scaling>
          <c:orientation val="minMax"/>
        </c:scaling>
        <c:delete val="0"/>
        <c:axPos val="b"/>
        <c:numFmt formatCode="General" sourceLinked="1"/>
        <c:majorTickMark val="out"/>
        <c:minorTickMark val="none"/>
        <c:tickLblPos val="nextTo"/>
        <c:spPr>
          <a:ln>
            <a:noFill/>
          </a:ln>
        </c:spPr>
        <c:txPr>
          <a:bodyPr rot="-5400000" vert="horz"/>
          <a:lstStyle/>
          <a:p>
            <a:pPr>
              <a:defRPr sz="1300" b="0" i="0" u="none" strike="noStrike" baseline="0">
                <a:solidFill>
                  <a:srgbClr val="000000"/>
                </a:solidFill>
                <a:latin typeface="Calibri"/>
                <a:ea typeface="Calibri"/>
                <a:cs typeface="Calibri"/>
              </a:defRPr>
            </a:pPr>
            <a:endParaRPr lang="en-US"/>
          </a:p>
        </c:txPr>
        <c:crossAx val="254777216"/>
        <c:crosses val="autoZero"/>
        <c:auto val="1"/>
        <c:lblAlgn val="ctr"/>
        <c:lblOffset val="100"/>
        <c:noMultiLvlLbl val="0"/>
      </c:catAx>
      <c:valAx>
        <c:axId val="254777216"/>
        <c:scaling>
          <c:orientation val="minMax"/>
        </c:scaling>
        <c:delete val="0"/>
        <c:axPos val="l"/>
        <c:majorGridlines/>
        <c:numFmt formatCode="0%" sourceLinked="1"/>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4775680"/>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6.1041731837083578E-2"/>
          <c:y val="2.5190991543846145E-2"/>
          <c:w val="0.58918029531496019"/>
          <c:h val="0.85403131344733119"/>
        </c:manualLayout>
      </c:layout>
      <c:barChart>
        <c:barDir val="col"/>
        <c:grouping val="percentStacked"/>
        <c:varyColors val="0"/>
        <c:ser>
          <c:idx val="1"/>
          <c:order val="0"/>
          <c:tx>
            <c:strRef>
              <c:f>'2. Summary'!$O$221</c:f>
              <c:strCache>
                <c:ptCount val="1"/>
                <c:pt idx="0">
                  <c:v>Solely from Local Authority</c:v>
                </c:pt>
              </c:strCache>
            </c:strRef>
          </c:tx>
          <c:spPr>
            <a:solidFill>
              <a:schemeClr val="accent5">
                <a:lumMod val="50000"/>
              </a:schemeClr>
            </a:solidFill>
          </c:spPr>
          <c:invertIfNegative val="0"/>
          <c:cat>
            <c:numRef>
              <c:f>'2. Summary'!$R$220:$Z$220</c:f>
              <c:numCache>
                <c:formatCode>General</c:formatCode>
                <c:ptCount val="9"/>
                <c:pt idx="0">
                  <c:v>2007</c:v>
                </c:pt>
                <c:pt idx="1">
                  <c:v>2008</c:v>
                </c:pt>
                <c:pt idx="2">
                  <c:v>2009</c:v>
                </c:pt>
                <c:pt idx="3">
                  <c:v>2010</c:v>
                </c:pt>
                <c:pt idx="4">
                  <c:v>2011</c:v>
                </c:pt>
                <c:pt idx="5">
                  <c:v>2012</c:v>
                </c:pt>
                <c:pt idx="6">
                  <c:v>2013</c:v>
                </c:pt>
                <c:pt idx="7">
                  <c:v>2014</c:v>
                </c:pt>
                <c:pt idx="8">
                  <c:v>2015</c:v>
                </c:pt>
              </c:numCache>
            </c:numRef>
          </c:cat>
          <c:val>
            <c:numRef>
              <c:f>'2. Summary'!$R$221:$Z$221</c:f>
              <c:numCache>
                <c:formatCode>0%</c:formatCode>
                <c:ptCount val="9"/>
                <c:pt idx="0">
                  <c:v>0.53255813953488373</c:v>
                </c:pt>
                <c:pt idx="1">
                  <c:v>0.52073732718894006</c:v>
                </c:pt>
                <c:pt idx="2">
                  <c:v>0.50565277992875945</c:v>
                </c:pt>
                <c:pt idx="3">
                  <c:v>0.47043817527010806</c:v>
                </c:pt>
                <c:pt idx="4">
                  <c:v>0.44026904518204418</c:v>
                </c:pt>
                <c:pt idx="5">
                  <c:v>0.42067611165661384</c:v>
                </c:pt>
                <c:pt idx="6">
                  <c:v>0.39613373474885122</c:v>
                </c:pt>
                <c:pt idx="7">
                  <c:v>0.35749005744586831</c:v>
                </c:pt>
                <c:pt idx="8">
                  <c:v>0.32790368271954673</c:v>
                </c:pt>
              </c:numCache>
            </c:numRef>
          </c:val>
        </c:ser>
        <c:ser>
          <c:idx val="5"/>
          <c:order val="1"/>
          <c:tx>
            <c:strRef>
              <c:f>'2. Summary'!$O$222</c:f>
              <c:strCache>
                <c:ptCount val="1"/>
                <c:pt idx="0">
                  <c:v>Solely from private / voluntary Sector</c:v>
                </c:pt>
              </c:strCache>
            </c:strRef>
          </c:tx>
          <c:spPr>
            <a:solidFill>
              <a:schemeClr val="accent5">
                <a:lumMod val="60000"/>
                <a:lumOff val="40000"/>
              </a:schemeClr>
            </a:solidFill>
          </c:spPr>
          <c:invertIfNegative val="0"/>
          <c:cat>
            <c:numRef>
              <c:f>'2. Summary'!$R$220:$Z$220</c:f>
              <c:numCache>
                <c:formatCode>General</c:formatCode>
                <c:ptCount val="9"/>
                <c:pt idx="0">
                  <c:v>2007</c:v>
                </c:pt>
                <c:pt idx="1">
                  <c:v>2008</c:v>
                </c:pt>
                <c:pt idx="2">
                  <c:v>2009</c:v>
                </c:pt>
                <c:pt idx="3">
                  <c:v>2010</c:v>
                </c:pt>
                <c:pt idx="4">
                  <c:v>2011</c:v>
                </c:pt>
                <c:pt idx="5">
                  <c:v>2012</c:v>
                </c:pt>
                <c:pt idx="6">
                  <c:v>2013</c:v>
                </c:pt>
                <c:pt idx="7">
                  <c:v>2014</c:v>
                </c:pt>
                <c:pt idx="8">
                  <c:v>2015</c:v>
                </c:pt>
              </c:numCache>
            </c:numRef>
          </c:cat>
          <c:val>
            <c:numRef>
              <c:f>'2. Summary'!$R$222:$Z$222</c:f>
              <c:numCache>
                <c:formatCode>0%</c:formatCode>
                <c:ptCount val="9"/>
                <c:pt idx="0">
                  <c:v>0.34868217054263567</c:v>
                </c:pt>
                <c:pt idx="1">
                  <c:v>0.36436251920122886</c:v>
                </c:pt>
                <c:pt idx="2">
                  <c:v>0.38098188013009138</c:v>
                </c:pt>
                <c:pt idx="3">
                  <c:v>0.41851740696278511</c:v>
                </c:pt>
                <c:pt idx="4">
                  <c:v>0.45957011258955988</c:v>
                </c:pt>
                <c:pt idx="5">
                  <c:v>0.48912891008556597</c:v>
                </c:pt>
                <c:pt idx="6">
                  <c:v>0.51101251782601809</c:v>
                </c:pt>
                <c:pt idx="7">
                  <c:v>0.55192222713212546</c:v>
                </c:pt>
                <c:pt idx="8">
                  <c:v>0.55623229461756374</c:v>
                </c:pt>
              </c:numCache>
            </c:numRef>
          </c:val>
        </c:ser>
        <c:ser>
          <c:idx val="6"/>
          <c:order val="2"/>
          <c:tx>
            <c:strRef>
              <c:f>'2. Summary'!$O$223</c:f>
              <c:strCache>
                <c:ptCount val="1"/>
                <c:pt idx="0">
                  <c:v>Combination of provision from LA and private / voluntary sector</c:v>
                </c:pt>
              </c:strCache>
            </c:strRef>
          </c:tx>
          <c:spPr>
            <a:solidFill>
              <a:schemeClr val="accent5">
                <a:lumMod val="20000"/>
                <a:lumOff val="80000"/>
              </a:schemeClr>
            </a:solidFill>
          </c:spPr>
          <c:invertIfNegative val="0"/>
          <c:cat>
            <c:numRef>
              <c:f>'2. Summary'!$R$220:$Z$220</c:f>
              <c:numCache>
                <c:formatCode>General</c:formatCode>
                <c:ptCount val="9"/>
                <c:pt idx="0">
                  <c:v>2007</c:v>
                </c:pt>
                <c:pt idx="1">
                  <c:v>2008</c:v>
                </c:pt>
                <c:pt idx="2">
                  <c:v>2009</c:v>
                </c:pt>
                <c:pt idx="3">
                  <c:v>2010</c:v>
                </c:pt>
                <c:pt idx="4">
                  <c:v>2011</c:v>
                </c:pt>
                <c:pt idx="5">
                  <c:v>2012</c:v>
                </c:pt>
                <c:pt idx="6">
                  <c:v>2013</c:v>
                </c:pt>
                <c:pt idx="7">
                  <c:v>2014</c:v>
                </c:pt>
                <c:pt idx="8">
                  <c:v>2015</c:v>
                </c:pt>
              </c:numCache>
            </c:numRef>
          </c:cat>
          <c:val>
            <c:numRef>
              <c:f>'2. Summary'!$R$223:$Z$223</c:f>
              <c:numCache>
                <c:formatCode>0%</c:formatCode>
                <c:ptCount val="9"/>
                <c:pt idx="0">
                  <c:v>0.11891472868217054</c:v>
                </c:pt>
                <c:pt idx="1">
                  <c:v>0.11490015360983102</c:v>
                </c:pt>
                <c:pt idx="2">
                  <c:v>0.11290072789221001</c:v>
                </c:pt>
                <c:pt idx="3">
                  <c:v>0.11104441776710684</c:v>
                </c:pt>
                <c:pt idx="4">
                  <c:v>0.10030706243602866</c:v>
                </c:pt>
                <c:pt idx="5">
                  <c:v>9.0335250385748356E-2</c:v>
                </c:pt>
                <c:pt idx="6">
                  <c:v>9.3012200919030258E-2</c:v>
                </c:pt>
                <c:pt idx="7">
                  <c:v>9.0440418323759028E-2</c:v>
                </c:pt>
                <c:pt idx="8">
                  <c:v>0.11586402266288952</c:v>
                </c:pt>
              </c:numCache>
            </c:numRef>
          </c:val>
        </c:ser>
        <c:dLbls>
          <c:showLegendKey val="0"/>
          <c:showVal val="0"/>
          <c:showCatName val="0"/>
          <c:showSerName val="0"/>
          <c:showPercent val="0"/>
          <c:showBubbleSize val="0"/>
        </c:dLbls>
        <c:gapWidth val="150"/>
        <c:overlap val="100"/>
        <c:axId val="254609664"/>
        <c:axId val="254615552"/>
      </c:barChart>
      <c:catAx>
        <c:axId val="254609664"/>
        <c:scaling>
          <c:orientation val="minMax"/>
        </c:scaling>
        <c:delete val="0"/>
        <c:axPos val="b"/>
        <c:numFmt formatCode="General" sourceLinked="1"/>
        <c:majorTickMark val="out"/>
        <c:minorTickMark val="none"/>
        <c:tickLblPos val="nextTo"/>
        <c:spPr>
          <a:ln>
            <a:noFill/>
          </a:ln>
        </c:spPr>
        <c:txPr>
          <a:bodyPr rot="-5400000" vert="horz"/>
          <a:lstStyle/>
          <a:p>
            <a:pPr>
              <a:defRPr sz="1300" b="0" i="0" u="none" strike="noStrike" baseline="0">
                <a:solidFill>
                  <a:srgbClr val="000000"/>
                </a:solidFill>
                <a:latin typeface="Calibri"/>
                <a:ea typeface="Calibri"/>
                <a:cs typeface="Calibri"/>
              </a:defRPr>
            </a:pPr>
            <a:endParaRPr lang="en-US"/>
          </a:p>
        </c:txPr>
        <c:crossAx val="254615552"/>
        <c:crosses val="autoZero"/>
        <c:auto val="1"/>
        <c:lblAlgn val="ctr"/>
        <c:lblOffset val="100"/>
        <c:noMultiLvlLbl val="0"/>
      </c:catAx>
      <c:valAx>
        <c:axId val="254615552"/>
        <c:scaling>
          <c:orientation val="minMax"/>
        </c:scaling>
        <c:delete val="0"/>
        <c:axPos val="l"/>
        <c:majorGridlines/>
        <c:numFmt formatCode="0%" sourceLinked="1"/>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4609664"/>
        <c:crosses val="autoZero"/>
        <c:crossBetween val="between"/>
      </c:valAx>
    </c:plotArea>
    <c:legend>
      <c:legendPos val="r"/>
      <c:layout>
        <c:manualLayout>
          <c:xMode val="edge"/>
          <c:yMode val="edge"/>
          <c:x val="0.72969623531175842"/>
          <c:y val="0.12857650184179098"/>
          <c:w val="0.26069984822910314"/>
          <c:h val="0.79865259754238249"/>
        </c:manualLayout>
      </c:layout>
      <c:overlay val="0"/>
      <c:txPr>
        <a:bodyPr/>
        <a:lstStyle/>
        <a:p>
          <a:pPr>
            <a:defRPr sz="1195"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350259411051363"/>
          <c:y val="4.8970425549663764E-2"/>
          <c:w val="0.7011660671654022"/>
          <c:h val="0.71988368619000009"/>
        </c:manualLayout>
      </c:layout>
      <c:barChart>
        <c:barDir val="bar"/>
        <c:grouping val="percentStacked"/>
        <c:varyColors val="0"/>
        <c:ser>
          <c:idx val="0"/>
          <c:order val="0"/>
          <c:tx>
            <c:strRef>
              <c:f>'2. Summary'!$O$238</c:f>
              <c:strCache>
                <c:ptCount val="1"/>
                <c:pt idx="0">
                  <c:v>Ages 0-17</c:v>
                </c:pt>
              </c:strCache>
            </c:strRef>
          </c:tx>
          <c:spPr>
            <a:solidFill>
              <a:schemeClr val="accent5">
                <a:lumMod val="50000"/>
              </a:schemeClr>
            </a:solidFill>
            <a:ln w="25400">
              <a:noFill/>
            </a:ln>
          </c:spPr>
          <c:invertIfNegative val="0"/>
          <c:dPt>
            <c:idx val="0"/>
            <c:invertIfNegative val="0"/>
            <c:bubble3D val="0"/>
          </c:dPt>
          <c:dPt>
            <c:idx val="1"/>
            <c:invertIfNegative val="0"/>
            <c:bubble3D val="0"/>
          </c:dPt>
          <c:dPt>
            <c:idx val="2"/>
            <c:invertIfNegative val="0"/>
            <c:bubble3D val="0"/>
          </c:dPt>
          <c:cat>
            <c:strRef>
              <c:f>'2. Summary'!$P$237:$R$237</c:f>
              <c:strCache>
                <c:ptCount val="3"/>
                <c:pt idx="0">
                  <c:v>Home Care</c:v>
                </c:pt>
                <c:pt idx="1">
                  <c:v>Community Alarm / 
Telecare</c:v>
                </c:pt>
                <c:pt idx="2">
                  <c:v>Direct Payments</c:v>
                </c:pt>
              </c:strCache>
            </c:strRef>
          </c:cat>
          <c:val>
            <c:numRef>
              <c:f>'2. Summary'!$P$238:$R$238</c:f>
              <c:numCache>
                <c:formatCode>#,##0</c:formatCode>
                <c:ptCount val="3"/>
                <c:pt idx="0">
                  <c:v>490</c:v>
                </c:pt>
                <c:pt idx="1">
                  <c:v>700</c:v>
                </c:pt>
                <c:pt idx="2">
                  <c:v>830</c:v>
                </c:pt>
              </c:numCache>
            </c:numRef>
          </c:val>
        </c:ser>
        <c:ser>
          <c:idx val="1"/>
          <c:order val="1"/>
          <c:tx>
            <c:strRef>
              <c:f>'2. Summary'!$O$239</c:f>
              <c:strCache>
                <c:ptCount val="1"/>
                <c:pt idx="0">
                  <c:v>Ages 18-64</c:v>
                </c:pt>
              </c:strCache>
            </c:strRef>
          </c:tx>
          <c:spPr>
            <a:solidFill>
              <a:schemeClr val="accent5">
                <a:lumMod val="60000"/>
                <a:lumOff val="40000"/>
              </a:schemeClr>
            </a:solidFill>
          </c:spPr>
          <c:invertIfNegative val="0"/>
          <c:cat>
            <c:strRef>
              <c:f>'2. Summary'!$P$237:$R$237</c:f>
              <c:strCache>
                <c:ptCount val="3"/>
                <c:pt idx="0">
                  <c:v>Home Care</c:v>
                </c:pt>
                <c:pt idx="1">
                  <c:v>Community Alarm / 
Telecare</c:v>
                </c:pt>
                <c:pt idx="2">
                  <c:v>Direct Payments</c:v>
                </c:pt>
              </c:strCache>
            </c:strRef>
          </c:cat>
          <c:val>
            <c:numRef>
              <c:f>'2. Summary'!$P$239:$R$239</c:f>
              <c:numCache>
                <c:formatCode>#,##0</c:formatCode>
                <c:ptCount val="3"/>
                <c:pt idx="0">
                  <c:v>11360</c:v>
                </c:pt>
                <c:pt idx="1">
                  <c:v>17330</c:v>
                </c:pt>
                <c:pt idx="2">
                  <c:v>3270</c:v>
                </c:pt>
              </c:numCache>
            </c:numRef>
          </c:val>
        </c:ser>
        <c:ser>
          <c:idx val="2"/>
          <c:order val="2"/>
          <c:tx>
            <c:strRef>
              <c:f>'2. Summary'!$O$240</c:f>
              <c:strCache>
                <c:ptCount val="1"/>
                <c:pt idx="0">
                  <c:v>Ages 65+</c:v>
                </c:pt>
              </c:strCache>
            </c:strRef>
          </c:tx>
          <c:spPr>
            <a:solidFill>
              <a:schemeClr val="accent5">
                <a:lumMod val="20000"/>
                <a:lumOff val="80000"/>
              </a:schemeClr>
            </a:solidFill>
          </c:spPr>
          <c:invertIfNegative val="0"/>
          <c:cat>
            <c:strRef>
              <c:f>'2. Summary'!$P$237:$R$237</c:f>
              <c:strCache>
                <c:ptCount val="3"/>
                <c:pt idx="0">
                  <c:v>Home Care</c:v>
                </c:pt>
                <c:pt idx="1">
                  <c:v>Community Alarm / 
Telecare</c:v>
                </c:pt>
                <c:pt idx="2">
                  <c:v>Direct Payments</c:v>
                </c:pt>
              </c:strCache>
            </c:strRef>
          </c:cat>
          <c:val>
            <c:numRef>
              <c:f>'2. Summary'!$P$240:$R$240</c:f>
              <c:numCache>
                <c:formatCode>#,##0</c:formatCode>
                <c:ptCount val="3"/>
                <c:pt idx="0">
                  <c:v>49650</c:v>
                </c:pt>
                <c:pt idx="1">
                  <c:v>104710</c:v>
                </c:pt>
                <c:pt idx="2">
                  <c:v>2350</c:v>
                </c:pt>
              </c:numCache>
            </c:numRef>
          </c:val>
        </c:ser>
        <c:dLbls>
          <c:showLegendKey val="0"/>
          <c:showVal val="0"/>
          <c:showCatName val="0"/>
          <c:showSerName val="0"/>
          <c:showPercent val="0"/>
          <c:showBubbleSize val="0"/>
        </c:dLbls>
        <c:gapWidth val="100"/>
        <c:overlap val="100"/>
        <c:axId val="254632704"/>
        <c:axId val="254634240"/>
      </c:barChart>
      <c:catAx>
        <c:axId val="254632704"/>
        <c:scaling>
          <c:orientation val="minMax"/>
        </c:scaling>
        <c:delete val="0"/>
        <c:axPos val="l"/>
        <c:majorTickMark val="out"/>
        <c:minorTickMark val="none"/>
        <c:tickLblPos val="nextTo"/>
        <c:txPr>
          <a:bodyPr/>
          <a:lstStyle/>
          <a:p>
            <a:pPr>
              <a:defRPr sz="1300"/>
            </a:pPr>
            <a:endParaRPr lang="en-US"/>
          </a:p>
        </c:txPr>
        <c:crossAx val="254634240"/>
        <c:crosses val="autoZero"/>
        <c:auto val="1"/>
        <c:lblAlgn val="ctr"/>
        <c:lblOffset val="100"/>
        <c:noMultiLvlLbl val="0"/>
      </c:catAx>
      <c:valAx>
        <c:axId val="254634240"/>
        <c:scaling>
          <c:orientation val="minMax"/>
        </c:scaling>
        <c:delete val="0"/>
        <c:axPos val="b"/>
        <c:majorGridlines/>
        <c:numFmt formatCode="0%" sourceLinked="1"/>
        <c:majorTickMark val="out"/>
        <c:minorTickMark val="none"/>
        <c:tickLblPos val="nextTo"/>
        <c:spPr>
          <a:ln>
            <a:noFill/>
          </a:ln>
        </c:spPr>
        <c:txPr>
          <a:bodyPr/>
          <a:lstStyle/>
          <a:p>
            <a:pPr>
              <a:defRPr sz="1300"/>
            </a:pPr>
            <a:endParaRPr lang="en-US"/>
          </a:p>
        </c:txPr>
        <c:crossAx val="254632704"/>
        <c:crosses val="autoZero"/>
        <c:crossBetween val="between"/>
      </c:valAx>
      <c:spPr>
        <a:noFill/>
        <a:ln w="25400">
          <a:noFill/>
        </a:ln>
      </c:spPr>
    </c:plotArea>
    <c:legend>
      <c:legendPos val="b"/>
      <c:layout>
        <c:manualLayout>
          <c:xMode val="edge"/>
          <c:yMode val="edge"/>
          <c:x val="0.36734942608996596"/>
          <c:y val="0.89036015863719564"/>
          <c:w val="0.487331301009719"/>
          <c:h val="6.9913595920394755E-2"/>
        </c:manualLayout>
      </c:layout>
      <c:overlay val="0"/>
      <c:txPr>
        <a:bodyPr/>
        <a:lstStyle/>
        <a:p>
          <a:pPr>
            <a:defRPr sz="1300"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680089659573808E-2"/>
          <c:y val="3.7823934860711998E-2"/>
          <c:w val="0.82739122087851669"/>
          <c:h val="0.72208851295642784"/>
        </c:manualLayout>
      </c:layout>
      <c:barChart>
        <c:barDir val="col"/>
        <c:grouping val="percentStacked"/>
        <c:varyColors val="0"/>
        <c:ser>
          <c:idx val="0"/>
          <c:order val="0"/>
          <c:tx>
            <c:strRef>
              <c:f>'2. Summary'!$O$184</c:f>
              <c:strCache>
                <c:ptCount val="1"/>
                <c:pt idx="0">
                  <c:v>Under 65</c:v>
                </c:pt>
              </c:strCache>
            </c:strRef>
          </c:tx>
          <c:spPr>
            <a:solidFill>
              <a:schemeClr val="accent5">
                <a:lumMod val="40000"/>
                <a:lumOff val="60000"/>
              </a:schemeClr>
            </a:solidFill>
          </c:spPr>
          <c:invertIfNegative val="0"/>
          <c:dPt>
            <c:idx val="6"/>
            <c:invertIfNegative val="0"/>
            <c:bubble3D val="0"/>
            <c:spPr>
              <a:solidFill>
                <a:schemeClr val="bg1">
                  <a:lumMod val="85000"/>
                </a:schemeClr>
              </a:solidFill>
            </c:spPr>
          </c:dPt>
          <c:dPt>
            <c:idx val="7"/>
            <c:invertIfNegative val="0"/>
            <c:bubble3D val="0"/>
            <c:spPr>
              <a:solidFill>
                <a:schemeClr val="bg1">
                  <a:lumMod val="85000"/>
                </a:schemeClr>
              </a:solidFill>
            </c:spPr>
          </c:dPt>
          <c:dLbls>
            <c:txPr>
              <a:bodyPr/>
              <a:lstStyle/>
              <a:p>
                <a:pPr>
                  <a:defRPr sz="1300" b="1"/>
                </a:pPr>
                <a:endParaRPr lang="en-US"/>
              </a:p>
            </c:txPr>
            <c:showLegendKey val="0"/>
            <c:showVal val="1"/>
            <c:showCatName val="0"/>
            <c:showSerName val="0"/>
            <c:showPercent val="0"/>
            <c:showBubbleSize val="0"/>
            <c:showLeaderLines val="0"/>
          </c:dLbls>
          <c:cat>
            <c:strRef>
              <c:f>'2. Summary'!$P$183:$X$183</c:f>
              <c:strCache>
                <c:ptCount val="9"/>
                <c:pt idx="0">
                  <c:v>Frail older people</c:v>
                </c:pt>
                <c:pt idx="1">
                  <c:v>Dementia</c:v>
                </c:pt>
                <c:pt idx="2">
                  <c:v>Physical disability</c:v>
                </c:pt>
                <c:pt idx="3">
                  <c:v>Mental Health</c:v>
                </c:pt>
                <c:pt idx="4">
                  <c:v>Learning and Physical Disability</c:v>
                </c:pt>
                <c:pt idx="5">
                  <c:v>Learning Disability</c:v>
                </c:pt>
                <c:pt idx="6">
                  <c:v>Other</c:v>
                </c:pt>
                <c:pt idx="7">
                  <c:v>Not known</c:v>
                </c:pt>
                <c:pt idx="8">
                  <c:v>All</c:v>
                </c:pt>
              </c:strCache>
            </c:strRef>
          </c:cat>
          <c:val>
            <c:numRef>
              <c:f>'2. Summary'!$P$184:$X$184</c:f>
              <c:numCache>
                <c:formatCode>0%</c:formatCode>
                <c:ptCount val="9"/>
                <c:pt idx="0">
                  <c:v>1.5564801972568963E-2</c:v>
                </c:pt>
                <c:pt idx="1">
                  <c:v>2.6522593320235755E-2</c:v>
                </c:pt>
                <c:pt idx="2">
                  <c:v>0.26627218934911245</c:v>
                </c:pt>
                <c:pt idx="3">
                  <c:v>0.60491659350307292</c:v>
                </c:pt>
                <c:pt idx="4">
                  <c:v>0.84713375796178347</c:v>
                </c:pt>
                <c:pt idx="5">
                  <c:v>0.89184397163120566</c:v>
                </c:pt>
                <c:pt idx="6">
                  <c:v>0.55721716514954489</c:v>
                </c:pt>
                <c:pt idx="7">
                  <c:v>0.3</c:v>
                </c:pt>
                <c:pt idx="8">
                  <c:v>0.2594197254405608</c:v>
                </c:pt>
              </c:numCache>
            </c:numRef>
          </c:val>
        </c:ser>
        <c:ser>
          <c:idx val="1"/>
          <c:order val="1"/>
          <c:tx>
            <c:strRef>
              <c:f>'2. Summary'!$O$185</c:f>
              <c:strCache>
                <c:ptCount val="1"/>
                <c:pt idx="0">
                  <c:v>65 and over</c:v>
                </c:pt>
              </c:strCache>
            </c:strRef>
          </c:tx>
          <c:spPr>
            <a:solidFill>
              <a:schemeClr val="accent5">
                <a:lumMod val="50000"/>
              </a:schemeClr>
            </a:solidFill>
          </c:spPr>
          <c:invertIfNegative val="0"/>
          <c:dPt>
            <c:idx val="6"/>
            <c:invertIfNegative val="0"/>
            <c:bubble3D val="0"/>
            <c:spPr>
              <a:solidFill>
                <a:schemeClr val="bg1">
                  <a:lumMod val="50000"/>
                </a:schemeClr>
              </a:solidFill>
            </c:spPr>
          </c:dPt>
          <c:dPt>
            <c:idx val="7"/>
            <c:invertIfNegative val="0"/>
            <c:bubble3D val="0"/>
            <c:spPr>
              <a:solidFill>
                <a:schemeClr val="tx1">
                  <a:lumMod val="50000"/>
                  <a:lumOff val="50000"/>
                </a:schemeClr>
              </a:solidFill>
            </c:spPr>
          </c:dPt>
          <c:dLbls>
            <c:txPr>
              <a:bodyPr/>
              <a:lstStyle/>
              <a:p>
                <a:pPr>
                  <a:defRPr sz="1300" b="1">
                    <a:solidFill>
                      <a:schemeClr val="bg1"/>
                    </a:solidFill>
                  </a:defRPr>
                </a:pPr>
                <a:endParaRPr lang="en-US"/>
              </a:p>
            </c:txPr>
            <c:showLegendKey val="0"/>
            <c:showVal val="1"/>
            <c:showCatName val="0"/>
            <c:showSerName val="0"/>
            <c:showPercent val="0"/>
            <c:showBubbleSize val="0"/>
            <c:showLeaderLines val="0"/>
          </c:dLbls>
          <c:cat>
            <c:strRef>
              <c:f>'2. Summary'!$P$183:$X$183</c:f>
              <c:strCache>
                <c:ptCount val="9"/>
                <c:pt idx="0">
                  <c:v>Frail older people</c:v>
                </c:pt>
                <c:pt idx="1">
                  <c:v>Dementia</c:v>
                </c:pt>
                <c:pt idx="2">
                  <c:v>Physical disability</c:v>
                </c:pt>
                <c:pt idx="3">
                  <c:v>Mental Health</c:v>
                </c:pt>
                <c:pt idx="4">
                  <c:v>Learning and Physical Disability</c:v>
                </c:pt>
                <c:pt idx="5">
                  <c:v>Learning Disability</c:v>
                </c:pt>
                <c:pt idx="6">
                  <c:v>Other</c:v>
                </c:pt>
                <c:pt idx="7">
                  <c:v>Not known</c:v>
                </c:pt>
                <c:pt idx="8">
                  <c:v>All</c:v>
                </c:pt>
              </c:strCache>
            </c:strRef>
          </c:cat>
          <c:val>
            <c:numRef>
              <c:f>'2. Summary'!$P$185:$X$185</c:f>
              <c:numCache>
                <c:formatCode>0%</c:formatCode>
                <c:ptCount val="9"/>
                <c:pt idx="0">
                  <c:v>0.98443519802743107</c:v>
                </c:pt>
                <c:pt idx="1">
                  <c:v>0.97347740667976423</c:v>
                </c:pt>
                <c:pt idx="2">
                  <c:v>0.73372781065088755</c:v>
                </c:pt>
                <c:pt idx="3">
                  <c:v>0.39508340649692714</c:v>
                </c:pt>
                <c:pt idx="4">
                  <c:v>0.15286624203821655</c:v>
                </c:pt>
                <c:pt idx="5">
                  <c:v>0.10815602836879433</c:v>
                </c:pt>
                <c:pt idx="6">
                  <c:v>0.44278283485045511</c:v>
                </c:pt>
                <c:pt idx="7">
                  <c:v>0.7</c:v>
                </c:pt>
                <c:pt idx="8">
                  <c:v>0.7405802745594392</c:v>
                </c:pt>
              </c:numCache>
            </c:numRef>
          </c:val>
        </c:ser>
        <c:dLbls>
          <c:showLegendKey val="0"/>
          <c:showVal val="0"/>
          <c:showCatName val="0"/>
          <c:showSerName val="0"/>
          <c:showPercent val="0"/>
          <c:showBubbleSize val="0"/>
        </c:dLbls>
        <c:gapWidth val="63"/>
        <c:overlap val="100"/>
        <c:axId val="254813312"/>
        <c:axId val="254814848"/>
      </c:barChart>
      <c:catAx>
        <c:axId val="254813312"/>
        <c:scaling>
          <c:orientation val="minMax"/>
        </c:scaling>
        <c:delete val="0"/>
        <c:axPos val="b"/>
        <c:numFmt formatCode="General" sourceLinked="1"/>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4814848"/>
        <c:crosses val="autoZero"/>
        <c:auto val="1"/>
        <c:lblAlgn val="ctr"/>
        <c:lblOffset val="100"/>
        <c:noMultiLvlLbl val="0"/>
      </c:catAx>
      <c:valAx>
        <c:axId val="254814848"/>
        <c:scaling>
          <c:orientation val="minMax"/>
        </c:scaling>
        <c:delete val="0"/>
        <c:axPos val="l"/>
        <c:majorGridlines/>
        <c:numFmt formatCode="0%" sourceLinked="1"/>
        <c:majorTickMark val="out"/>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4813312"/>
        <c:crosses val="autoZero"/>
        <c:crossBetween val="between"/>
      </c:valAx>
      <c:spPr>
        <a:ln>
          <a:noFill/>
        </a:ln>
      </c:spPr>
    </c:plotArea>
    <c:legend>
      <c:legendPos val="r"/>
      <c:layout>
        <c:manualLayout>
          <c:xMode val="edge"/>
          <c:yMode val="edge"/>
          <c:x val="0.89484738703436728"/>
          <c:y val="0.33138072358124609"/>
          <c:w val="0.10320456421820512"/>
          <c:h val="0.2473844017757641"/>
        </c:manualLayout>
      </c:layout>
      <c:overlay val="0"/>
      <c:txPr>
        <a:bodyPr/>
        <a:lstStyle/>
        <a:p>
          <a:pPr>
            <a:defRPr sz="1300" b="0" i="0" u="none" strike="noStrike" baseline="0">
              <a:solidFill>
                <a:srgbClr val="000000"/>
              </a:solidFill>
              <a:latin typeface="Calibri"/>
              <a:ea typeface="Calibri"/>
              <a:cs typeface="Calibri"/>
            </a:defRPr>
          </a:pPr>
          <a:endParaRPr lang="en-US"/>
        </a:p>
      </c:txPr>
    </c:legend>
    <c:plotVisOnly val="1"/>
    <c:dispBlanksAs val="gap"/>
    <c:showDLblsOverMax val="0"/>
  </c:chart>
  <c:spPr>
    <a:ln w="0">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300" b="1"/>
            </a:pPr>
            <a:r>
              <a:rPr lang="en-GB" sz="1300" b="1"/>
              <a:t>All meals services</a:t>
            </a:r>
          </a:p>
        </c:rich>
      </c:tx>
      <c:layout>
        <c:manualLayout>
          <c:xMode val="edge"/>
          <c:yMode val="edge"/>
          <c:x val="0.19692791297146608"/>
          <c:y val="0.12962962962962962"/>
        </c:manualLayout>
      </c:layout>
      <c:overlay val="1"/>
      <c:spPr>
        <a:solidFill>
          <a:schemeClr val="bg1"/>
        </a:solidFill>
        <a:ln>
          <a:solidFill>
            <a:schemeClr val="bg1">
              <a:lumMod val="50000"/>
            </a:schemeClr>
          </a:solidFill>
        </a:ln>
      </c:spPr>
    </c:title>
    <c:autoTitleDeleted val="0"/>
    <c:plotArea>
      <c:layout>
        <c:manualLayout>
          <c:layoutTarget val="inner"/>
          <c:xMode val="edge"/>
          <c:yMode val="edge"/>
          <c:x val="0.19159933995833694"/>
          <c:y val="5.8837124526100903E-2"/>
          <c:w val="0.71762161339023234"/>
          <c:h val="0.74764654418197729"/>
        </c:manualLayout>
      </c:layout>
      <c:barChart>
        <c:barDir val="col"/>
        <c:grouping val="clustered"/>
        <c:varyColors val="0"/>
        <c:ser>
          <c:idx val="2"/>
          <c:order val="0"/>
          <c:tx>
            <c:strRef>
              <c:f>'2. Summary'!$R$267</c:f>
              <c:strCache>
                <c:ptCount val="1"/>
                <c:pt idx="0">
                  <c:v>Total</c:v>
                </c:pt>
              </c:strCache>
            </c:strRef>
          </c:tx>
          <c:spPr>
            <a:solidFill>
              <a:schemeClr val="accent5">
                <a:lumMod val="60000"/>
                <a:lumOff val="40000"/>
              </a:schemeClr>
            </a:solidFill>
          </c:spPr>
          <c:invertIfNegative val="0"/>
          <c:cat>
            <c:strRef>
              <c:f>'2. Summary'!$N$268:$N$271</c:f>
              <c:strCache>
                <c:ptCount val="4"/>
                <c:pt idx="0">
                  <c:v>Under 65</c:v>
                </c:pt>
                <c:pt idx="1">
                  <c:v>65-&lt;75</c:v>
                </c:pt>
                <c:pt idx="2">
                  <c:v>75-&lt;85</c:v>
                </c:pt>
                <c:pt idx="3">
                  <c:v>85+</c:v>
                </c:pt>
              </c:strCache>
            </c:strRef>
          </c:cat>
          <c:val>
            <c:numRef>
              <c:f>'2. Summary'!$R$268:$R$271</c:f>
              <c:numCache>
                <c:formatCode>#,##0</c:formatCode>
                <c:ptCount val="4"/>
                <c:pt idx="0">
                  <c:v>640</c:v>
                </c:pt>
                <c:pt idx="1">
                  <c:v>1140</c:v>
                </c:pt>
                <c:pt idx="2">
                  <c:v>2760</c:v>
                </c:pt>
                <c:pt idx="3">
                  <c:v>3110</c:v>
                </c:pt>
              </c:numCache>
            </c:numRef>
          </c:val>
        </c:ser>
        <c:dLbls>
          <c:showLegendKey val="0"/>
          <c:showVal val="0"/>
          <c:showCatName val="0"/>
          <c:showSerName val="0"/>
          <c:showPercent val="0"/>
          <c:showBubbleSize val="0"/>
        </c:dLbls>
        <c:gapWidth val="100"/>
        <c:axId val="254843136"/>
        <c:axId val="254845312"/>
      </c:barChart>
      <c:catAx>
        <c:axId val="254843136"/>
        <c:scaling>
          <c:orientation val="minMax"/>
        </c:scaling>
        <c:delete val="0"/>
        <c:axPos val="b"/>
        <c:title>
          <c:tx>
            <c:rich>
              <a:bodyPr/>
              <a:lstStyle/>
              <a:p>
                <a:pPr>
                  <a:defRPr sz="1300" b="1" i="0" u="none" strike="noStrike" baseline="0">
                    <a:solidFill>
                      <a:srgbClr val="000000"/>
                    </a:solidFill>
                    <a:latin typeface="Calibri"/>
                    <a:ea typeface="Calibri"/>
                    <a:cs typeface="Calibri"/>
                  </a:defRPr>
                </a:pPr>
                <a:r>
                  <a:rPr lang="en-GB"/>
                  <a:t>Age Group</a:t>
                </a:r>
              </a:p>
            </c:rich>
          </c:tx>
          <c:layout>
            <c:manualLayout>
              <c:xMode val="edge"/>
              <c:yMode val="edge"/>
              <c:x val="0.4310469348431144"/>
              <c:y val="0.91119877692056162"/>
            </c:manualLayout>
          </c:layout>
          <c:overlay val="0"/>
        </c:title>
        <c:numFmt formatCode="General" sourceLinked="1"/>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4845312"/>
        <c:crosses val="autoZero"/>
        <c:auto val="1"/>
        <c:lblAlgn val="ctr"/>
        <c:lblOffset val="100"/>
        <c:noMultiLvlLbl val="0"/>
      </c:catAx>
      <c:valAx>
        <c:axId val="254845312"/>
        <c:scaling>
          <c:orientation val="minMax"/>
        </c:scaling>
        <c:delete val="0"/>
        <c:axPos val="l"/>
        <c:majorGridlines/>
        <c:title>
          <c:tx>
            <c:rich>
              <a:bodyPr/>
              <a:lstStyle/>
              <a:p>
                <a:pPr>
                  <a:defRPr sz="1300" b="1" i="0" u="none" strike="noStrike" baseline="0">
                    <a:solidFill>
                      <a:srgbClr val="000000"/>
                    </a:solidFill>
                    <a:latin typeface="Calibri"/>
                    <a:ea typeface="Calibri"/>
                    <a:cs typeface="Calibri"/>
                  </a:defRPr>
                </a:pPr>
                <a:r>
                  <a:rPr lang="en-GB" sz="1300"/>
                  <a:t>Number of clients</a:t>
                </a:r>
              </a:p>
            </c:rich>
          </c:tx>
          <c:layout>
            <c:manualLayout>
              <c:xMode val="edge"/>
              <c:yMode val="edge"/>
              <c:x val="3.970787639460475E-3"/>
              <c:y val="0.18176940003711656"/>
            </c:manualLayout>
          </c:layout>
          <c:overlay val="0"/>
        </c:title>
        <c:numFmt formatCode="#,##0" sourceLinked="1"/>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4843136"/>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5212749720161731"/>
          <c:y val="5.1400554097404488E-2"/>
          <c:w val="0.64084633129341784"/>
          <c:h val="0.80682524059492566"/>
        </c:manualLayout>
      </c:layout>
      <c:barChart>
        <c:barDir val="col"/>
        <c:grouping val="clustered"/>
        <c:varyColors val="0"/>
        <c:ser>
          <c:idx val="0"/>
          <c:order val="0"/>
          <c:tx>
            <c:strRef>
              <c:f>'2. Summary'!$B$298</c:f>
              <c:strCache>
                <c:ptCount val="1"/>
                <c:pt idx="0">
                  <c:v>Under 65</c:v>
                </c:pt>
              </c:strCache>
            </c:strRef>
          </c:tx>
          <c:spPr>
            <a:solidFill>
              <a:schemeClr val="accent5">
                <a:lumMod val="75000"/>
              </a:schemeClr>
            </a:solidFill>
          </c:spPr>
          <c:invertIfNegative val="0"/>
          <c:cat>
            <c:strRef>
              <c:f>'2. Summary'!$C$297:$D$297</c:f>
              <c:strCache>
                <c:ptCount val="2"/>
                <c:pt idx="0">
                  <c:v>Housing Support</c:v>
                </c:pt>
                <c:pt idx="1">
                  <c:v>Home Care</c:v>
                </c:pt>
              </c:strCache>
            </c:strRef>
          </c:cat>
          <c:val>
            <c:numRef>
              <c:f>'2. Summary'!$C$298:$D$298</c:f>
              <c:numCache>
                <c:formatCode>#,##0</c:formatCode>
                <c:ptCount val="2"/>
                <c:pt idx="0">
                  <c:v>8010</c:v>
                </c:pt>
                <c:pt idx="1">
                  <c:v>11850</c:v>
                </c:pt>
              </c:numCache>
            </c:numRef>
          </c:val>
        </c:ser>
        <c:ser>
          <c:idx val="1"/>
          <c:order val="1"/>
          <c:tx>
            <c:strRef>
              <c:f>'2. Summary'!$B$299</c:f>
              <c:strCache>
                <c:ptCount val="1"/>
                <c:pt idx="0">
                  <c:v>65+</c:v>
                </c:pt>
              </c:strCache>
            </c:strRef>
          </c:tx>
          <c:spPr>
            <a:solidFill>
              <a:schemeClr val="accent5">
                <a:lumMod val="40000"/>
                <a:lumOff val="60000"/>
              </a:schemeClr>
            </a:solidFill>
          </c:spPr>
          <c:invertIfNegative val="0"/>
          <c:cat>
            <c:strRef>
              <c:f>'2. Summary'!$C$297:$D$297</c:f>
              <c:strCache>
                <c:ptCount val="2"/>
                <c:pt idx="0">
                  <c:v>Housing Support</c:v>
                </c:pt>
                <c:pt idx="1">
                  <c:v>Home Care</c:v>
                </c:pt>
              </c:strCache>
            </c:strRef>
          </c:cat>
          <c:val>
            <c:numRef>
              <c:f>'2. Summary'!$C$299:$D$299</c:f>
              <c:numCache>
                <c:formatCode>#,##0</c:formatCode>
                <c:ptCount val="2"/>
                <c:pt idx="0">
                  <c:v>10020</c:v>
                </c:pt>
                <c:pt idx="1">
                  <c:v>49650</c:v>
                </c:pt>
              </c:numCache>
            </c:numRef>
          </c:val>
        </c:ser>
        <c:dLbls>
          <c:showLegendKey val="0"/>
          <c:showVal val="0"/>
          <c:showCatName val="0"/>
          <c:showSerName val="0"/>
          <c:showPercent val="0"/>
          <c:showBubbleSize val="0"/>
        </c:dLbls>
        <c:gapWidth val="150"/>
        <c:axId val="254866560"/>
        <c:axId val="254868096"/>
      </c:barChart>
      <c:catAx>
        <c:axId val="254866560"/>
        <c:scaling>
          <c:orientation val="minMax"/>
        </c:scaling>
        <c:delete val="0"/>
        <c:axPos val="b"/>
        <c:majorTickMark val="out"/>
        <c:minorTickMark val="none"/>
        <c:tickLblPos val="nextTo"/>
        <c:txPr>
          <a:bodyPr/>
          <a:lstStyle/>
          <a:p>
            <a:pPr>
              <a:defRPr sz="1300"/>
            </a:pPr>
            <a:endParaRPr lang="en-US"/>
          </a:p>
        </c:txPr>
        <c:crossAx val="254868096"/>
        <c:crosses val="autoZero"/>
        <c:auto val="1"/>
        <c:lblAlgn val="ctr"/>
        <c:lblOffset val="100"/>
        <c:noMultiLvlLbl val="0"/>
      </c:catAx>
      <c:valAx>
        <c:axId val="254868096"/>
        <c:scaling>
          <c:orientation val="minMax"/>
        </c:scaling>
        <c:delete val="0"/>
        <c:axPos val="l"/>
        <c:majorGridlines/>
        <c:title>
          <c:tx>
            <c:rich>
              <a:bodyPr rot="-5400000" vert="horz"/>
              <a:lstStyle/>
              <a:p>
                <a:pPr>
                  <a:defRPr sz="1300"/>
                </a:pPr>
                <a:r>
                  <a:rPr lang="en-GB" sz="1300"/>
                  <a:t>Number</a:t>
                </a:r>
                <a:r>
                  <a:rPr lang="en-GB" sz="1300" baseline="0"/>
                  <a:t> of clients</a:t>
                </a:r>
                <a:endParaRPr lang="en-GB" sz="1300"/>
              </a:p>
            </c:rich>
          </c:tx>
          <c:layout>
            <c:manualLayout>
              <c:xMode val="edge"/>
              <c:yMode val="edge"/>
              <c:x val="9.5842130653577291E-3"/>
              <c:y val="0.21833151064450276"/>
            </c:manualLayout>
          </c:layout>
          <c:overlay val="0"/>
        </c:title>
        <c:numFmt formatCode="#,##0" sourceLinked="1"/>
        <c:majorTickMark val="out"/>
        <c:minorTickMark val="none"/>
        <c:tickLblPos val="nextTo"/>
        <c:spPr>
          <a:ln>
            <a:noFill/>
          </a:ln>
        </c:spPr>
        <c:crossAx val="254866560"/>
        <c:crosses val="autoZero"/>
        <c:crossBetween val="between"/>
      </c:valAx>
    </c:plotArea>
    <c:legend>
      <c:legendPos val="r"/>
      <c:overlay val="0"/>
      <c:txPr>
        <a:bodyPr/>
        <a:lstStyle/>
        <a:p>
          <a:pPr>
            <a:defRPr sz="1300"/>
          </a:pPr>
          <a:endParaRPr lang="en-US"/>
        </a:p>
      </c:txPr>
    </c:legend>
    <c:plotVisOnly val="1"/>
    <c:dispBlanksAs val="gap"/>
    <c:showDLblsOverMax val="0"/>
  </c:chart>
  <c:spPr>
    <a:ln>
      <a:noFill/>
    </a:ln>
  </c:sp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5518501466238388E-2"/>
          <c:y val="0.10925881174857692"/>
          <c:w val="0.60549898388801526"/>
          <c:h val="0.79036480544341459"/>
        </c:manualLayout>
      </c:layout>
      <c:pieChart>
        <c:varyColors val="1"/>
        <c:ser>
          <c:idx val="0"/>
          <c:order val="0"/>
          <c:tx>
            <c:strRef>
              <c:f>'2. Summary'!$N$272</c:f>
              <c:strCache>
                <c:ptCount val="1"/>
                <c:pt idx="0">
                  <c:v>All ages</c:v>
                </c:pt>
              </c:strCache>
            </c:strRef>
          </c:tx>
          <c:spPr>
            <a:ln w="38100">
              <a:solidFill>
                <a:schemeClr val="bg1"/>
              </a:solidFill>
            </a:ln>
          </c:spPr>
          <c:dPt>
            <c:idx val="0"/>
            <c:bubble3D val="0"/>
            <c:spPr>
              <a:solidFill>
                <a:schemeClr val="accent5">
                  <a:lumMod val="40000"/>
                  <a:lumOff val="60000"/>
                </a:schemeClr>
              </a:solidFill>
              <a:ln w="38100">
                <a:solidFill>
                  <a:schemeClr val="bg1"/>
                </a:solidFill>
              </a:ln>
            </c:spPr>
          </c:dPt>
          <c:dPt>
            <c:idx val="1"/>
            <c:bubble3D val="0"/>
            <c:spPr>
              <a:solidFill>
                <a:schemeClr val="accent4">
                  <a:lumMod val="75000"/>
                </a:schemeClr>
              </a:solidFill>
              <a:ln w="38100">
                <a:solidFill>
                  <a:schemeClr val="bg1"/>
                </a:solidFill>
              </a:ln>
            </c:spPr>
          </c:dPt>
          <c:dLbls>
            <c:dLbl>
              <c:idx val="1"/>
              <c:spPr/>
              <c:txPr>
                <a:bodyPr/>
                <a:lstStyle/>
                <a:p>
                  <a:pPr>
                    <a:defRPr sz="1300" b="1">
                      <a:solidFill>
                        <a:schemeClr val="bg1"/>
                      </a:solidFill>
                    </a:defRPr>
                  </a:pPr>
                  <a:endParaRPr lang="en-US"/>
                </a:p>
              </c:txPr>
              <c:showLegendKey val="0"/>
              <c:showVal val="1"/>
              <c:showCatName val="0"/>
              <c:showSerName val="0"/>
              <c:showPercent val="1"/>
              <c:showBubbleSize val="0"/>
            </c:dLbl>
            <c:txPr>
              <a:bodyPr/>
              <a:lstStyle/>
              <a:p>
                <a:pPr>
                  <a:defRPr sz="1300" b="1"/>
                </a:pPr>
                <a:endParaRPr lang="en-US"/>
              </a:p>
            </c:txPr>
            <c:showLegendKey val="0"/>
            <c:showVal val="1"/>
            <c:showCatName val="0"/>
            <c:showSerName val="0"/>
            <c:showPercent val="1"/>
            <c:showBubbleSize val="0"/>
            <c:showLeaderLines val="0"/>
          </c:dLbls>
          <c:cat>
            <c:strRef>
              <c:f>'2. Summary'!$O$267:$P$267</c:f>
              <c:strCache>
                <c:ptCount val="2"/>
                <c:pt idx="0">
                  <c:v>Hot Meals</c:v>
                </c:pt>
                <c:pt idx="1">
                  <c:v>Frozen Meals</c:v>
                </c:pt>
              </c:strCache>
            </c:strRef>
          </c:cat>
          <c:val>
            <c:numRef>
              <c:f>'2. Summary'!$O$272:$P$272</c:f>
              <c:numCache>
                <c:formatCode>#,##0</c:formatCode>
                <c:ptCount val="2"/>
                <c:pt idx="0">
                  <c:v>4260</c:v>
                </c:pt>
                <c:pt idx="1">
                  <c:v>3540</c:v>
                </c:pt>
              </c:numCache>
            </c:numRef>
          </c:val>
        </c:ser>
        <c:dLbls>
          <c:showLegendKey val="0"/>
          <c:showVal val="0"/>
          <c:showCatName val="0"/>
          <c:showSerName val="0"/>
          <c:showPercent val="0"/>
          <c:showBubbleSize val="0"/>
          <c:showLeaderLines val="0"/>
        </c:dLbls>
        <c:firstSliceAng val="0"/>
      </c:pieChart>
      <c:spPr>
        <a:noFill/>
        <a:ln w="25400">
          <a:noFill/>
        </a:ln>
      </c:spPr>
    </c:plotArea>
    <c:legend>
      <c:legendPos val="r"/>
      <c:layout>
        <c:manualLayout>
          <c:xMode val="edge"/>
          <c:yMode val="edge"/>
          <c:x val="0.67215248153362428"/>
          <c:y val="0.28201820473455769"/>
          <c:w val="0.31617478457155412"/>
          <c:h val="0.377720601707069"/>
        </c:manualLayout>
      </c:layout>
      <c:overlay val="0"/>
      <c:txPr>
        <a:bodyPr/>
        <a:lstStyle/>
        <a:p>
          <a:pPr>
            <a:defRPr sz="1300"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619613497920586"/>
          <c:y val="3.9048461881746051E-2"/>
          <c:w val="0.63519614099995636"/>
          <c:h val="0.76321858903083806"/>
        </c:manualLayout>
      </c:layout>
      <c:barChart>
        <c:barDir val="bar"/>
        <c:grouping val="stacked"/>
        <c:varyColors val="0"/>
        <c:ser>
          <c:idx val="0"/>
          <c:order val="0"/>
          <c:tx>
            <c:strRef>
              <c:f>'2. Summary'!$K$59</c:f>
              <c:strCache>
                <c:ptCount val="1"/>
                <c:pt idx="0">
                  <c:v>Male</c:v>
                </c:pt>
              </c:strCache>
            </c:strRef>
          </c:tx>
          <c:spPr>
            <a:solidFill>
              <a:schemeClr val="accent5">
                <a:lumMod val="60000"/>
                <a:lumOff val="40000"/>
              </a:schemeClr>
            </a:solidFill>
          </c:spPr>
          <c:invertIfNegative val="0"/>
          <c:cat>
            <c:strRef>
              <c:f>'2. Summary'!$L$58:$N$58</c:f>
              <c:strCache>
                <c:ptCount val="3"/>
                <c:pt idx="0">
                  <c:v>Ages 0-17</c:v>
                </c:pt>
                <c:pt idx="1">
                  <c:v>Ages 18-64</c:v>
                </c:pt>
                <c:pt idx="2">
                  <c:v>Ages 65+</c:v>
                </c:pt>
              </c:strCache>
            </c:strRef>
          </c:cat>
          <c:val>
            <c:numRef>
              <c:f>'2. Summary'!$L$59:$N$59</c:f>
              <c:numCache>
                <c:formatCode>#,##0</c:formatCode>
                <c:ptCount val="3"/>
                <c:pt idx="0">
                  <c:v>2400</c:v>
                </c:pt>
                <c:pt idx="1">
                  <c:v>24780</c:v>
                </c:pt>
                <c:pt idx="2">
                  <c:v>50170</c:v>
                </c:pt>
              </c:numCache>
            </c:numRef>
          </c:val>
        </c:ser>
        <c:ser>
          <c:idx val="1"/>
          <c:order val="1"/>
          <c:tx>
            <c:strRef>
              <c:f>'2. Summary'!$K$60</c:f>
              <c:strCache>
                <c:ptCount val="1"/>
                <c:pt idx="0">
                  <c:v>Female</c:v>
                </c:pt>
              </c:strCache>
            </c:strRef>
          </c:tx>
          <c:spPr>
            <a:solidFill>
              <a:schemeClr val="accent4">
                <a:lumMod val="75000"/>
              </a:schemeClr>
            </a:solidFill>
          </c:spPr>
          <c:invertIfNegative val="0"/>
          <c:cat>
            <c:strRef>
              <c:f>'2. Summary'!$L$58:$N$58</c:f>
              <c:strCache>
                <c:ptCount val="3"/>
                <c:pt idx="0">
                  <c:v>Ages 0-17</c:v>
                </c:pt>
                <c:pt idx="1">
                  <c:v>Ages 18-64</c:v>
                </c:pt>
                <c:pt idx="2">
                  <c:v>Ages 65+</c:v>
                </c:pt>
              </c:strCache>
            </c:strRef>
          </c:cat>
          <c:val>
            <c:numRef>
              <c:f>'2. Summary'!$L$60:$N$60</c:f>
              <c:numCache>
                <c:formatCode>General</c:formatCode>
                <c:ptCount val="3"/>
                <c:pt idx="0">
                  <c:v>-1620</c:v>
                </c:pt>
                <c:pt idx="1">
                  <c:v>-24460</c:v>
                </c:pt>
                <c:pt idx="2">
                  <c:v>-101950</c:v>
                </c:pt>
              </c:numCache>
            </c:numRef>
          </c:val>
        </c:ser>
        <c:dLbls>
          <c:showLegendKey val="0"/>
          <c:showVal val="0"/>
          <c:showCatName val="0"/>
          <c:showSerName val="0"/>
          <c:showPercent val="0"/>
          <c:showBubbleSize val="0"/>
        </c:dLbls>
        <c:gapWidth val="102"/>
        <c:overlap val="100"/>
        <c:axId val="255233024"/>
        <c:axId val="255271680"/>
      </c:barChart>
      <c:catAx>
        <c:axId val="255233024"/>
        <c:scaling>
          <c:orientation val="minMax"/>
        </c:scaling>
        <c:delete val="0"/>
        <c:axPos val="r"/>
        <c:majorTickMark val="out"/>
        <c:minorTickMark val="none"/>
        <c:tickLblPos val="low"/>
        <c:spPr>
          <a:ln>
            <a:noFill/>
          </a:ln>
        </c:spPr>
        <c:txPr>
          <a:bodyPr rot="0" anchor="b" anchorCtr="0"/>
          <a:lstStyle/>
          <a:p>
            <a:pPr>
              <a:defRPr sz="1200"/>
            </a:pPr>
            <a:endParaRPr lang="en-US"/>
          </a:p>
        </c:txPr>
        <c:crossAx val="255271680"/>
        <c:crosses val="max"/>
        <c:auto val="1"/>
        <c:lblAlgn val="ctr"/>
        <c:lblOffset val="100"/>
        <c:noMultiLvlLbl val="0"/>
      </c:catAx>
      <c:valAx>
        <c:axId val="255271680"/>
        <c:scaling>
          <c:orientation val="minMax"/>
        </c:scaling>
        <c:delete val="0"/>
        <c:axPos val="b"/>
        <c:majorGridlines/>
        <c:title>
          <c:tx>
            <c:rich>
              <a:bodyPr/>
              <a:lstStyle/>
              <a:p>
                <a:pPr>
                  <a:defRPr sz="1200"/>
                </a:pPr>
                <a:r>
                  <a:rPr lang="en-GB" sz="1200"/>
                  <a:t>Number</a:t>
                </a:r>
                <a:r>
                  <a:rPr lang="en-GB" sz="1200" baseline="0"/>
                  <a:t> of clients</a:t>
                </a:r>
                <a:endParaRPr lang="en-GB" sz="1200"/>
              </a:p>
            </c:rich>
          </c:tx>
          <c:layout>
            <c:manualLayout>
              <c:xMode val="edge"/>
              <c:yMode val="edge"/>
              <c:x val="0.43620751419768233"/>
              <c:y val="0.89448607108549472"/>
            </c:manualLayout>
          </c:layout>
          <c:overlay val="0"/>
        </c:title>
        <c:numFmt formatCode="#,##0;[Black]#,##0" sourceLinked="0"/>
        <c:majorTickMark val="none"/>
        <c:minorTickMark val="none"/>
        <c:tickLblPos val="nextTo"/>
        <c:spPr>
          <a:ln>
            <a:solidFill>
              <a:schemeClr val="bg1">
                <a:lumMod val="65000"/>
              </a:schemeClr>
            </a:solidFill>
          </a:ln>
        </c:spPr>
        <c:txPr>
          <a:bodyPr/>
          <a:lstStyle/>
          <a:p>
            <a:pPr>
              <a:defRPr sz="1200"/>
            </a:pPr>
            <a:endParaRPr lang="en-US"/>
          </a:p>
        </c:txPr>
        <c:crossAx val="255233024"/>
        <c:crosses val="autoZero"/>
        <c:crossBetween val="between"/>
      </c:valAx>
    </c:plotArea>
    <c:legend>
      <c:legendPos val="r"/>
      <c:layout>
        <c:manualLayout>
          <c:xMode val="edge"/>
          <c:yMode val="edge"/>
          <c:x val="0.83889807471450351"/>
          <c:y val="0.35173356932688887"/>
          <c:w val="0.14111413024605204"/>
          <c:h val="0.17924672728602423"/>
        </c:manualLayout>
      </c:layout>
      <c:overlay val="0"/>
      <c:txPr>
        <a:bodyPr/>
        <a:lstStyle/>
        <a:p>
          <a:pPr>
            <a:defRPr sz="1300"/>
          </a:pPr>
          <a:endParaRPr lang="en-US"/>
        </a:p>
      </c:txPr>
    </c:legend>
    <c:plotVisOnly val="1"/>
    <c:dispBlanksAs val="gap"/>
    <c:showDLblsOverMax val="0"/>
  </c:chart>
  <c:spPr>
    <a:ln>
      <a:noFill/>
    </a:ln>
  </c:sp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300" b="1"/>
            </a:pPr>
            <a:r>
              <a:rPr lang="en-GB" sz="1300" b="1"/>
              <a:t>People receiving (a) Home Care and (b) Direct Payments, 2001 to 2015</a:t>
            </a:r>
          </a:p>
        </c:rich>
      </c:tx>
      <c:overlay val="1"/>
    </c:title>
    <c:autoTitleDeleted val="0"/>
    <c:plotArea>
      <c:layout>
        <c:manualLayout>
          <c:layoutTarget val="inner"/>
          <c:xMode val="edge"/>
          <c:yMode val="edge"/>
          <c:x val="0.13866369796558936"/>
          <c:y val="0.13097979283951522"/>
          <c:w val="0.67639163661243373"/>
          <c:h val="0.60671700244234328"/>
        </c:manualLayout>
      </c:layout>
      <c:lineChart>
        <c:grouping val="standard"/>
        <c:varyColors val="0"/>
        <c:ser>
          <c:idx val="0"/>
          <c:order val="0"/>
          <c:tx>
            <c:strRef>
              <c:f>'2. Summary'!$J$8</c:f>
              <c:strCache>
                <c:ptCount val="1"/>
                <c:pt idx="0">
                  <c:v>Home Care</c:v>
                </c:pt>
              </c:strCache>
            </c:strRef>
          </c:tx>
          <c:spPr>
            <a:ln>
              <a:solidFill>
                <a:schemeClr val="accent4">
                  <a:lumMod val="75000"/>
                </a:schemeClr>
              </a:solidFill>
            </a:ln>
          </c:spPr>
          <c:marker>
            <c:symbol val="square"/>
            <c:size val="5"/>
            <c:spPr>
              <a:solidFill>
                <a:schemeClr val="accent4">
                  <a:lumMod val="75000"/>
                </a:schemeClr>
              </a:solidFill>
              <a:ln>
                <a:solidFill>
                  <a:schemeClr val="accent4">
                    <a:lumMod val="75000"/>
                  </a:schemeClr>
                </a:solidFill>
              </a:ln>
            </c:spPr>
          </c:marker>
          <c:dPt>
            <c:idx val="0"/>
            <c:bubble3D val="0"/>
          </c:dPt>
          <c:dPt>
            <c:idx val="1"/>
            <c:bubble3D val="0"/>
          </c:dPt>
          <c:dPt>
            <c:idx val="2"/>
            <c:bubble3D val="0"/>
          </c:dPt>
          <c:dPt>
            <c:idx val="3"/>
            <c:bubble3D val="0"/>
          </c:dPt>
          <c:dPt>
            <c:idx val="4"/>
            <c:bubble3D val="0"/>
          </c:dPt>
          <c:dPt>
            <c:idx val="5"/>
            <c:bubble3D val="0"/>
          </c:dPt>
          <c:dPt>
            <c:idx val="6"/>
            <c:bubble3D val="0"/>
          </c:dPt>
          <c:cat>
            <c:numRef>
              <c:f>'2. Summary'!$K$7:$Y$7</c:f>
              <c:numCache>
                <c:formatCode>General</c:formatCode>
                <c:ptCount val="15"/>
                <c:pt idx="0">
                  <c:v>2001</c:v>
                </c:pt>
                <c:pt idx="1">
                  <c:v>2002</c:v>
                </c:pt>
                <c:pt idx="2">
                  <c:v>2003</c:v>
                </c:pt>
                <c:pt idx="3">
                  <c:v>2004</c:v>
                </c:pt>
                <c:pt idx="4">
                  <c:v>2005</c:v>
                </c:pt>
                <c:pt idx="5">
                  <c:v>2006</c:v>
                </c:pt>
                <c:pt idx="6">
                  <c:v>2007</c:v>
                </c:pt>
                <c:pt idx="7">
                  <c:v>2008</c:v>
                </c:pt>
                <c:pt idx="8">
                  <c:v>2009</c:v>
                </c:pt>
                <c:pt idx="9">
                  <c:v>2010</c:v>
                </c:pt>
                <c:pt idx="10">
                  <c:v>2011</c:v>
                </c:pt>
                <c:pt idx="11">
                  <c:v>2012</c:v>
                </c:pt>
                <c:pt idx="12">
                  <c:v>2013</c:v>
                </c:pt>
                <c:pt idx="13">
                  <c:v>2014</c:v>
                </c:pt>
                <c:pt idx="14">
                  <c:v>2015</c:v>
                </c:pt>
              </c:numCache>
            </c:numRef>
          </c:cat>
          <c:val>
            <c:numRef>
              <c:f>'2. Summary'!$K$8:$Y$8</c:f>
              <c:numCache>
                <c:formatCode>0</c:formatCode>
                <c:ptCount val="15"/>
                <c:pt idx="0">
                  <c:v>65533</c:v>
                </c:pt>
                <c:pt idx="1">
                  <c:v>64546</c:v>
                </c:pt>
                <c:pt idx="2">
                  <c:v>67266</c:v>
                </c:pt>
                <c:pt idx="3">
                  <c:v>69986</c:v>
                </c:pt>
                <c:pt idx="4">
                  <c:v>71094</c:v>
                </c:pt>
                <c:pt idx="5">
                  <c:v>70657</c:v>
                </c:pt>
                <c:pt idx="6">
                  <c:v>70710</c:v>
                </c:pt>
                <c:pt idx="7">
                  <c:v>68759</c:v>
                </c:pt>
                <c:pt idx="8">
                  <c:v>68331</c:v>
                </c:pt>
                <c:pt idx="9">
                  <c:v>66224</c:v>
                </c:pt>
                <c:pt idx="10">
                  <c:v>63460</c:v>
                </c:pt>
                <c:pt idx="11">
                  <c:v>62832</c:v>
                </c:pt>
                <c:pt idx="12">
                  <c:v>61068</c:v>
                </c:pt>
                <c:pt idx="13">
                  <c:v>61735</c:v>
                </c:pt>
                <c:pt idx="14">
                  <c:v>61501</c:v>
                </c:pt>
              </c:numCache>
            </c:numRef>
          </c:val>
          <c:smooth val="0"/>
        </c:ser>
        <c:dLbls>
          <c:showLegendKey val="0"/>
          <c:showVal val="0"/>
          <c:showCatName val="0"/>
          <c:showSerName val="0"/>
          <c:showPercent val="0"/>
          <c:showBubbleSize val="0"/>
        </c:dLbls>
        <c:marker val="1"/>
        <c:smooth val="0"/>
        <c:axId val="255293696"/>
        <c:axId val="255296256"/>
      </c:lineChart>
      <c:lineChart>
        <c:grouping val="standard"/>
        <c:varyColors val="0"/>
        <c:ser>
          <c:idx val="1"/>
          <c:order val="1"/>
          <c:tx>
            <c:strRef>
              <c:f>'2. Summary'!$J$9</c:f>
              <c:strCache>
                <c:ptCount val="1"/>
                <c:pt idx="0">
                  <c:v>Direct Payments</c:v>
                </c:pt>
              </c:strCache>
            </c:strRef>
          </c:tx>
          <c:spPr>
            <a:ln>
              <a:solidFill>
                <a:schemeClr val="accent5">
                  <a:lumMod val="60000"/>
                  <a:lumOff val="40000"/>
                </a:schemeClr>
              </a:solidFill>
            </a:ln>
          </c:spPr>
          <c:marker>
            <c:symbol val="square"/>
            <c:size val="5"/>
            <c:spPr>
              <a:solidFill>
                <a:schemeClr val="accent5">
                  <a:lumMod val="60000"/>
                  <a:lumOff val="40000"/>
                </a:schemeClr>
              </a:solidFill>
              <a:ln>
                <a:solidFill>
                  <a:schemeClr val="accent5">
                    <a:lumMod val="60000"/>
                    <a:lumOff val="40000"/>
                  </a:schemeClr>
                </a:solidFill>
              </a:ln>
            </c:spPr>
          </c:marker>
          <c:cat>
            <c:numRef>
              <c:f>'2. Summary'!$K$7:$Y$7</c:f>
              <c:numCache>
                <c:formatCode>General</c:formatCode>
                <c:ptCount val="15"/>
                <c:pt idx="0">
                  <c:v>2001</c:v>
                </c:pt>
                <c:pt idx="1">
                  <c:v>2002</c:v>
                </c:pt>
                <c:pt idx="2">
                  <c:v>2003</c:v>
                </c:pt>
                <c:pt idx="3">
                  <c:v>2004</c:v>
                </c:pt>
                <c:pt idx="4">
                  <c:v>2005</c:v>
                </c:pt>
                <c:pt idx="5">
                  <c:v>2006</c:v>
                </c:pt>
                <c:pt idx="6">
                  <c:v>2007</c:v>
                </c:pt>
                <c:pt idx="7">
                  <c:v>2008</c:v>
                </c:pt>
                <c:pt idx="8">
                  <c:v>2009</c:v>
                </c:pt>
                <c:pt idx="9">
                  <c:v>2010</c:v>
                </c:pt>
                <c:pt idx="10">
                  <c:v>2011</c:v>
                </c:pt>
                <c:pt idx="11">
                  <c:v>2012</c:v>
                </c:pt>
                <c:pt idx="12">
                  <c:v>2013</c:v>
                </c:pt>
                <c:pt idx="13">
                  <c:v>2014</c:v>
                </c:pt>
                <c:pt idx="14">
                  <c:v>2015</c:v>
                </c:pt>
              </c:numCache>
            </c:numRef>
          </c:cat>
          <c:val>
            <c:numRef>
              <c:f>'2. Summary'!$K$9:$Y$9</c:f>
              <c:numCache>
                <c:formatCode>0</c:formatCode>
                <c:ptCount val="15"/>
                <c:pt idx="0">
                  <c:v>207</c:v>
                </c:pt>
                <c:pt idx="1">
                  <c:v>292</c:v>
                </c:pt>
                <c:pt idx="2">
                  <c:v>534</c:v>
                </c:pt>
                <c:pt idx="3">
                  <c:v>912</c:v>
                </c:pt>
                <c:pt idx="4">
                  <c:v>1438</c:v>
                </c:pt>
                <c:pt idx="5">
                  <c:v>1829</c:v>
                </c:pt>
                <c:pt idx="6">
                  <c:v>2233</c:v>
                </c:pt>
                <c:pt idx="7">
                  <c:v>2605</c:v>
                </c:pt>
                <c:pt idx="8">
                  <c:v>3017</c:v>
                </c:pt>
                <c:pt idx="9">
                  <c:v>3678</c:v>
                </c:pt>
                <c:pt idx="10">
                  <c:v>4392</c:v>
                </c:pt>
                <c:pt idx="11">
                  <c:v>5049</c:v>
                </c:pt>
                <c:pt idx="12">
                  <c:v>5403</c:v>
                </c:pt>
                <c:pt idx="13">
                  <c:v>6009</c:v>
                </c:pt>
                <c:pt idx="14">
                  <c:v>6452.7639225181601</c:v>
                </c:pt>
              </c:numCache>
            </c:numRef>
          </c:val>
          <c:smooth val="0"/>
        </c:ser>
        <c:dLbls>
          <c:showLegendKey val="0"/>
          <c:showVal val="0"/>
          <c:showCatName val="0"/>
          <c:showSerName val="0"/>
          <c:showPercent val="0"/>
          <c:showBubbleSize val="0"/>
        </c:dLbls>
        <c:marker val="1"/>
        <c:smooth val="0"/>
        <c:axId val="255304064"/>
        <c:axId val="255298176"/>
      </c:lineChart>
      <c:catAx>
        <c:axId val="255293696"/>
        <c:scaling>
          <c:orientation val="minMax"/>
        </c:scaling>
        <c:delete val="0"/>
        <c:axPos val="b"/>
        <c:title>
          <c:tx>
            <c:rich>
              <a:bodyPr/>
              <a:lstStyle/>
              <a:p>
                <a:pPr>
                  <a:defRPr sz="1200" b="1"/>
                </a:pPr>
                <a:r>
                  <a:rPr lang="en-GB" sz="1200" b="1"/>
                  <a:t>Year (Census</a:t>
                </a:r>
                <a:r>
                  <a:rPr lang="en-GB" sz="1200" b="1" baseline="0"/>
                  <a:t> week for Home Care,  year-ending  31 March for Direct Payments )</a:t>
                </a:r>
                <a:endParaRPr lang="en-GB" sz="1200" b="1"/>
              </a:p>
            </c:rich>
          </c:tx>
          <c:layout>
            <c:manualLayout>
              <c:xMode val="edge"/>
              <c:yMode val="edge"/>
              <c:x val="9.1745851356209343E-2"/>
              <c:y val="0.92256035345849108"/>
            </c:manualLayout>
          </c:layout>
          <c:overlay val="0"/>
        </c:title>
        <c:numFmt formatCode="General" sourceLinked="1"/>
        <c:majorTickMark val="out"/>
        <c:minorTickMark val="none"/>
        <c:tickLblPos val="nextTo"/>
        <c:spPr>
          <a:ln>
            <a:solidFill>
              <a:schemeClr val="bg1">
                <a:lumMod val="50000"/>
              </a:schemeClr>
            </a:solidFill>
          </a:ln>
        </c:spPr>
        <c:txPr>
          <a:bodyPr rot="-5400000" vert="horz"/>
          <a:lstStyle/>
          <a:p>
            <a:pPr>
              <a:defRPr sz="1300" b="0" i="0" u="none" strike="noStrike" baseline="0">
                <a:solidFill>
                  <a:srgbClr val="000000"/>
                </a:solidFill>
                <a:latin typeface="Calibri"/>
                <a:ea typeface="Calibri"/>
                <a:cs typeface="Calibri"/>
              </a:defRPr>
            </a:pPr>
            <a:endParaRPr lang="en-US"/>
          </a:p>
        </c:txPr>
        <c:crossAx val="255296256"/>
        <c:crosses val="autoZero"/>
        <c:auto val="1"/>
        <c:lblAlgn val="ctr"/>
        <c:lblOffset val="100"/>
        <c:noMultiLvlLbl val="0"/>
      </c:catAx>
      <c:valAx>
        <c:axId val="255296256"/>
        <c:scaling>
          <c:orientation val="minMax"/>
          <c:min val="0"/>
        </c:scaling>
        <c:delete val="0"/>
        <c:axPos val="l"/>
        <c:majorGridlines/>
        <c:title>
          <c:tx>
            <c:rich>
              <a:bodyPr rot="-5400000" vert="horz"/>
              <a:lstStyle/>
              <a:p>
                <a:pPr>
                  <a:defRPr sz="1200" b="1"/>
                </a:pPr>
                <a:r>
                  <a:rPr lang="en-GB" sz="1200" b="1"/>
                  <a:t>Number</a:t>
                </a:r>
                <a:r>
                  <a:rPr lang="en-GB" sz="1200" b="1" baseline="0"/>
                  <a:t> of clients</a:t>
                </a:r>
                <a:endParaRPr lang="en-GB" sz="1200" b="1"/>
              </a:p>
            </c:rich>
          </c:tx>
          <c:layout>
            <c:manualLayout>
              <c:xMode val="edge"/>
              <c:yMode val="edge"/>
              <c:x val="3.9846807169901643E-3"/>
              <c:y val="0.20996105652132574"/>
            </c:manualLayout>
          </c:layout>
          <c:overlay val="0"/>
        </c:title>
        <c:numFmt formatCode="#,##0" sourceLinked="0"/>
        <c:majorTickMark val="out"/>
        <c:minorTickMark val="none"/>
        <c:tickLblPos val="nextTo"/>
        <c:spPr>
          <a:ln>
            <a:noFill/>
          </a:ln>
        </c:spPr>
        <c:txPr>
          <a:bodyPr/>
          <a:lstStyle/>
          <a:p>
            <a:pPr>
              <a:defRPr sz="1200"/>
            </a:pPr>
            <a:endParaRPr lang="en-US"/>
          </a:p>
        </c:txPr>
        <c:crossAx val="255293696"/>
        <c:crosses val="autoZero"/>
        <c:crossBetween val="between"/>
      </c:valAx>
      <c:valAx>
        <c:axId val="255298176"/>
        <c:scaling>
          <c:orientation val="minMax"/>
        </c:scaling>
        <c:delete val="1"/>
        <c:axPos val="r"/>
        <c:numFmt formatCode="0" sourceLinked="1"/>
        <c:majorTickMark val="out"/>
        <c:minorTickMark val="none"/>
        <c:tickLblPos val="nextTo"/>
        <c:crossAx val="255304064"/>
        <c:crosses val="max"/>
        <c:crossBetween val="between"/>
      </c:valAx>
      <c:catAx>
        <c:axId val="255304064"/>
        <c:scaling>
          <c:orientation val="minMax"/>
        </c:scaling>
        <c:delete val="1"/>
        <c:axPos val="b"/>
        <c:numFmt formatCode="General" sourceLinked="1"/>
        <c:majorTickMark val="out"/>
        <c:minorTickMark val="none"/>
        <c:tickLblPos val="nextTo"/>
        <c:crossAx val="255298176"/>
        <c:crosses val="autoZero"/>
        <c:auto val="1"/>
        <c:lblAlgn val="ctr"/>
        <c:lblOffset val="100"/>
        <c:noMultiLvlLbl val="0"/>
      </c:catAx>
      <c:spPr>
        <a:ln>
          <a:noFill/>
        </a:ln>
      </c:spPr>
    </c:plotArea>
    <c:legend>
      <c:legendPos val="r"/>
      <c:layout>
        <c:manualLayout>
          <c:xMode val="edge"/>
          <c:yMode val="edge"/>
          <c:x val="0.82597474284786565"/>
          <c:y val="0.2768062646484718"/>
          <c:w val="0.17402525715213432"/>
          <c:h val="0.3369845636294837"/>
        </c:manualLayout>
      </c:layout>
      <c:overlay val="0"/>
      <c:txPr>
        <a:bodyPr/>
        <a:lstStyle/>
        <a:p>
          <a:pPr>
            <a:defRPr sz="1200"/>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968655079644343"/>
          <c:y val="2.6863327715763757E-2"/>
          <c:w val="0.64355240677478764"/>
          <c:h val="0.85025307398174121"/>
        </c:manualLayout>
      </c:layout>
      <c:barChart>
        <c:barDir val="bar"/>
        <c:grouping val="clustered"/>
        <c:varyColors val="0"/>
        <c:ser>
          <c:idx val="0"/>
          <c:order val="0"/>
          <c:tx>
            <c:strRef>
              <c:f>'2. Summary'!$L$321</c:f>
              <c:strCache>
                <c:ptCount val="1"/>
                <c:pt idx="0">
                  <c:v>3</c:v>
                </c:pt>
              </c:strCache>
            </c:strRef>
          </c:tx>
          <c:spPr>
            <a:solidFill>
              <a:schemeClr val="accent5">
                <a:lumMod val="60000"/>
                <a:lumOff val="40000"/>
              </a:schemeClr>
            </a:solidFill>
          </c:spPr>
          <c:invertIfNegative val="0"/>
          <c:dPt>
            <c:idx val="10"/>
            <c:invertIfNegative val="0"/>
            <c:bubble3D val="0"/>
            <c:spPr>
              <a:solidFill>
                <a:schemeClr val="accent5">
                  <a:lumMod val="75000"/>
                </a:schemeClr>
              </a:solidFill>
            </c:spPr>
          </c:dPt>
          <c:cat>
            <c:strRef>
              <c:f>'2. Summary'!$K$322:$K$353</c:f>
              <c:strCache>
                <c:ptCount val="32"/>
                <c:pt idx="0">
                  <c:v>North Ayrshire</c:v>
                </c:pt>
                <c:pt idx="1">
                  <c:v>Scottish Borders</c:v>
                </c:pt>
                <c:pt idx="2">
                  <c:v>Shetland Islands</c:v>
                </c:pt>
                <c:pt idx="3">
                  <c:v>Edinburgh, City of</c:v>
                </c:pt>
                <c:pt idx="4">
                  <c:v>Perth &amp; Kinross</c:v>
                </c:pt>
                <c:pt idx="5">
                  <c:v>Stirling</c:v>
                </c:pt>
                <c:pt idx="6">
                  <c:v>West Lothian</c:v>
                </c:pt>
                <c:pt idx="7">
                  <c:v>Falkirk</c:v>
                </c:pt>
                <c:pt idx="8">
                  <c:v>East Ayrshire</c:v>
                </c:pt>
                <c:pt idx="9">
                  <c:v>Midlothian</c:v>
                </c:pt>
                <c:pt idx="10">
                  <c:v>Scotland</c:v>
                </c:pt>
                <c:pt idx="11">
                  <c:v>South Lanarkshire</c:v>
                </c:pt>
                <c:pt idx="12">
                  <c:v>West Dunbartonshire</c:v>
                </c:pt>
                <c:pt idx="13">
                  <c:v>East Renfrewshire</c:v>
                </c:pt>
                <c:pt idx="14">
                  <c:v>Aberdeenshire</c:v>
                </c:pt>
                <c:pt idx="15">
                  <c:v>Dundee City</c:v>
                </c:pt>
                <c:pt idx="16">
                  <c:v>Argyll &amp; Bute</c:v>
                </c:pt>
                <c:pt idx="17">
                  <c:v>Clackmannanshire</c:v>
                </c:pt>
                <c:pt idx="18">
                  <c:v>Fife</c:v>
                </c:pt>
                <c:pt idx="19">
                  <c:v>Aberdeen City</c:v>
                </c:pt>
                <c:pt idx="20">
                  <c:v>Glasgow City</c:v>
                </c:pt>
                <c:pt idx="21">
                  <c:v>East Lothian</c:v>
                </c:pt>
                <c:pt idx="22">
                  <c:v>South Ayrshire</c:v>
                </c:pt>
                <c:pt idx="23">
                  <c:v>Renfrewshire</c:v>
                </c:pt>
                <c:pt idx="24">
                  <c:v>Orkney Islands</c:v>
                </c:pt>
                <c:pt idx="25">
                  <c:v>North Lanarkshire</c:v>
                </c:pt>
                <c:pt idx="26">
                  <c:v>Moray</c:v>
                </c:pt>
                <c:pt idx="27">
                  <c:v>Inverclyde</c:v>
                </c:pt>
                <c:pt idx="28">
                  <c:v>Highland</c:v>
                </c:pt>
                <c:pt idx="29">
                  <c:v>Eilean Siar</c:v>
                </c:pt>
                <c:pt idx="30">
                  <c:v>East Dunbartonshire</c:v>
                </c:pt>
                <c:pt idx="31">
                  <c:v>Dumfries &amp; Galloway</c:v>
                </c:pt>
              </c:strCache>
            </c:strRef>
          </c:cat>
          <c:val>
            <c:numRef>
              <c:f>'2. Summary'!$L$322:$L$353</c:f>
              <c:numCache>
                <c:formatCode>0.00</c:formatCode>
                <c:ptCount val="32"/>
                <c:pt idx="0">
                  <c:v>0.69838578772802662</c:v>
                </c:pt>
                <c:pt idx="1">
                  <c:v>0.62133623318385656</c:v>
                </c:pt>
                <c:pt idx="2">
                  <c:v>0.59047618556701031</c:v>
                </c:pt>
                <c:pt idx="3">
                  <c:v>0.57906736842105266</c:v>
                </c:pt>
                <c:pt idx="4">
                  <c:v>0.50995922246220304</c:v>
                </c:pt>
                <c:pt idx="5">
                  <c:v>0.50232429149797564</c:v>
                </c:pt>
                <c:pt idx="6">
                  <c:v>0.38375108504398825</c:v>
                </c:pt>
                <c:pt idx="7">
                  <c:v>0.32156857142857143</c:v>
                </c:pt>
                <c:pt idx="8">
                  <c:v>0.27761934191702436</c:v>
                </c:pt>
                <c:pt idx="9">
                  <c:v>0.25525072874493931</c:v>
                </c:pt>
                <c:pt idx="10">
                  <c:v>0.20443540915395284</c:v>
                </c:pt>
                <c:pt idx="11">
                  <c:v>0.17790989342806396</c:v>
                </c:pt>
                <c:pt idx="12">
                  <c:v>0.16187670746634028</c:v>
                </c:pt>
                <c:pt idx="13">
                  <c:v>0.12642578947368421</c:v>
                </c:pt>
                <c:pt idx="14">
                  <c:v>0.11564500000000001</c:v>
                </c:pt>
                <c:pt idx="15">
                  <c:v>0.10777552850186194</c:v>
                </c:pt>
                <c:pt idx="16">
                  <c:v>7.2620645161290326E-2</c:v>
                </c:pt>
                <c:pt idx="17">
                  <c:v>4.5504545454545457E-2</c:v>
                </c:pt>
                <c:pt idx="18">
                  <c:v>3.8344444444444445E-2</c:v>
                </c:pt>
                <c:pt idx="19">
                  <c:v>2.357020942408377E-2</c:v>
                </c:pt>
                <c:pt idx="20">
                  <c:v>4.1976850605652764E-3</c:v>
                </c:pt>
                <c:pt idx="21">
                  <c:v>2.5330900243309001E-3</c:v>
                </c:pt>
                <c:pt idx="22">
                  <c:v>2.7999999999999998E-4</c:v>
                </c:pt>
                <c:pt idx="23">
                  <c:v>2.5000000000000001E-4</c:v>
                </c:pt>
                <c:pt idx="24">
                  <c:v>2.3000000000000001E-4</c:v>
                </c:pt>
                <c:pt idx="25">
                  <c:v>2.2000000000000001E-4</c:v>
                </c:pt>
                <c:pt idx="26">
                  <c:v>2.0000000000000001E-4</c:v>
                </c:pt>
                <c:pt idx="27">
                  <c:v>1.8000000000000001E-4</c:v>
                </c:pt>
                <c:pt idx="28">
                  <c:v>1.7000000000000001E-4</c:v>
                </c:pt>
                <c:pt idx="29">
                  <c:v>1.2999999999999999E-4</c:v>
                </c:pt>
                <c:pt idx="30">
                  <c:v>9.0000000000000006E-5</c:v>
                </c:pt>
                <c:pt idx="31">
                  <c:v>6.0000000000000002E-5</c:v>
                </c:pt>
              </c:numCache>
            </c:numRef>
          </c:val>
        </c:ser>
        <c:dLbls>
          <c:showLegendKey val="0"/>
          <c:showVal val="0"/>
          <c:showCatName val="0"/>
          <c:showSerName val="0"/>
          <c:showPercent val="0"/>
          <c:showBubbleSize val="0"/>
        </c:dLbls>
        <c:gapWidth val="150"/>
        <c:axId val="255665280"/>
        <c:axId val="255666816"/>
      </c:barChart>
      <c:catAx>
        <c:axId val="255665280"/>
        <c:scaling>
          <c:orientation val="minMax"/>
        </c:scaling>
        <c:delete val="0"/>
        <c:axPos val="l"/>
        <c:majorTickMark val="out"/>
        <c:minorTickMark val="none"/>
        <c:tickLblPos val="nextTo"/>
        <c:crossAx val="255666816"/>
        <c:crosses val="autoZero"/>
        <c:auto val="1"/>
        <c:lblAlgn val="ctr"/>
        <c:lblOffset val="100"/>
        <c:tickLblSkip val="1"/>
        <c:noMultiLvlLbl val="0"/>
      </c:catAx>
      <c:valAx>
        <c:axId val="255666816"/>
        <c:scaling>
          <c:orientation val="minMax"/>
          <c:max val="1"/>
        </c:scaling>
        <c:delete val="0"/>
        <c:axPos val="b"/>
        <c:majorGridlines/>
        <c:title>
          <c:tx>
            <c:rich>
              <a:bodyPr/>
              <a:lstStyle/>
              <a:p>
                <a:pPr>
                  <a:defRPr sz="1200"/>
                </a:pPr>
                <a:r>
                  <a:rPr lang="en-GB" sz="1200"/>
                  <a:t>% of Housing</a:t>
                </a:r>
                <a:r>
                  <a:rPr lang="en-GB" sz="1200" baseline="0"/>
                  <a:t> Support clients  who DON'T receive </a:t>
                </a:r>
              </a:p>
              <a:p>
                <a:pPr>
                  <a:defRPr sz="1200"/>
                </a:pPr>
                <a:r>
                  <a:rPr lang="en-GB" sz="1200" baseline="0"/>
                  <a:t>another Social Care service</a:t>
                </a:r>
                <a:endParaRPr lang="en-GB" sz="1200"/>
              </a:p>
            </c:rich>
          </c:tx>
          <c:layout>
            <c:manualLayout>
              <c:xMode val="edge"/>
              <c:yMode val="edge"/>
              <c:x val="0.24527266495377201"/>
              <c:y val="0.9273938438526782"/>
            </c:manualLayout>
          </c:layout>
          <c:overlay val="0"/>
        </c:title>
        <c:numFmt formatCode="0%" sourceLinked="0"/>
        <c:majorTickMark val="out"/>
        <c:minorTickMark val="none"/>
        <c:tickLblPos val="nextTo"/>
        <c:spPr>
          <a:ln>
            <a:noFill/>
          </a:ln>
        </c:spPr>
        <c:txPr>
          <a:bodyPr/>
          <a:lstStyle/>
          <a:p>
            <a:pPr>
              <a:defRPr sz="1200"/>
            </a:pPr>
            <a:endParaRPr lang="en-US"/>
          </a:p>
        </c:txPr>
        <c:crossAx val="255665280"/>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968655079644343"/>
          <c:y val="2.6863327715763757E-2"/>
          <c:w val="0.64355240677478764"/>
          <c:h val="0.85025307398174121"/>
        </c:manualLayout>
      </c:layout>
      <c:barChart>
        <c:barDir val="bar"/>
        <c:grouping val="clustered"/>
        <c:varyColors val="0"/>
        <c:ser>
          <c:idx val="0"/>
          <c:order val="0"/>
          <c:tx>
            <c:strRef>
              <c:f>'2. Summary'!$Q$321</c:f>
              <c:strCache>
                <c:ptCount val="1"/>
              </c:strCache>
            </c:strRef>
          </c:tx>
          <c:spPr>
            <a:solidFill>
              <a:schemeClr val="accent5">
                <a:lumMod val="60000"/>
                <a:lumOff val="40000"/>
              </a:schemeClr>
            </a:solidFill>
          </c:spPr>
          <c:invertIfNegative val="0"/>
          <c:dPt>
            <c:idx val="10"/>
            <c:invertIfNegative val="0"/>
            <c:bubble3D val="0"/>
          </c:dPt>
          <c:dPt>
            <c:idx val="19"/>
            <c:invertIfNegative val="0"/>
            <c:bubble3D val="0"/>
            <c:spPr>
              <a:solidFill>
                <a:schemeClr val="accent5">
                  <a:lumMod val="75000"/>
                </a:schemeClr>
              </a:solidFill>
            </c:spPr>
          </c:dPt>
          <c:cat>
            <c:strRef>
              <c:f>'2. Summary'!$P$360:$P$392</c:f>
              <c:strCache>
                <c:ptCount val="33"/>
                <c:pt idx="0">
                  <c:v>Angus</c:v>
                </c:pt>
                <c:pt idx="1">
                  <c:v>Eilean Siar</c:v>
                </c:pt>
                <c:pt idx="2">
                  <c:v>Inverclyde</c:v>
                </c:pt>
                <c:pt idx="3">
                  <c:v>West Dunbartonshire</c:v>
                </c:pt>
                <c:pt idx="4">
                  <c:v>Falkirk</c:v>
                </c:pt>
                <c:pt idx="5">
                  <c:v>Dumfries &amp; Galloway</c:v>
                </c:pt>
                <c:pt idx="6">
                  <c:v>South Ayrshire</c:v>
                </c:pt>
                <c:pt idx="7">
                  <c:v>East Lothian</c:v>
                </c:pt>
                <c:pt idx="8">
                  <c:v>North Ayrshire</c:v>
                </c:pt>
                <c:pt idx="9">
                  <c:v>East Ayrshire</c:v>
                </c:pt>
                <c:pt idx="10">
                  <c:v>Shetland Islands</c:v>
                </c:pt>
                <c:pt idx="11">
                  <c:v>Argyll &amp; Bute</c:v>
                </c:pt>
                <c:pt idx="12">
                  <c:v>Stirling</c:v>
                </c:pt>
                <c:pt idx="13">
                  <c:v>Renfrewshire</c:v>
                </c:pt>
                <c:pt idx="14">
                  <c:v>Moray</c:v>
                </c:pt>
                <c:pt idx="15">
                  <c:v>East Dunbartonshire</c:v>
                </c:pt>
                <c:pt idx="16">
                  <c:v>Orkney Islands</c:v>
                </c:pt>
                <c:pt idx="17">
                  <c:v>Dundee City</c:v>
                </c:pt>
                <c:pt idx="18">
                  <c:v>Clackmannanshire</c:v>
                </c:pt>
                <c:pt idx="19">
                  <c:v>Scotland</c:v>
                </c:pt>
                <c:pt idx="20">
                  <c:v>West Lothian</c:v>
                </c:pt>
                <c:pt idx="21">
                  <c:v>Scottish Borders</c:v>
                </c:pt>
                <c:pt idx="22">
                  <c:v>South Lanarkshire</c:v>
                </c:pt>
                <c:pt idx="23">
                  <c:v>Glasgow City</c:v>
                </c:pt>
                <c:pt idx="24">
                  <c:v>East Renfrewshire</c:v>
                </c:pt>
                <c:pt idx="25">
                  <c:v>North Lanarkshire</c:v>
                </c:pt>
                <c:pt idx="26">
                  <c:v>Edinburgh, City of</c:v>
                </c:pt>
                <c:pt idx="27">
                  <c:v>Fife</c:v>
                </c:pt>
                <c:pt idx="28">
                  <c:v>Midlothian</c:v>
                </c:pt>
                <c:pt idx="29">
                  <c:v>Perth &amp; Kinross</c:v>
                </c:pt>
                <c:pt idx="30">
                  <c:v>Highland</c:v>
                </c:pt>
                <c:pt idx="31">
                  <c:v>Aberdeenshire</c:v>
                </c:pt>
                <c:pt idx="32">
                  <c:v>Aberdeen City</c:v>
                </c:pt>
              </c:strCache>
            </c:strRef>
          </c:cat>
          <c:val>
            <c:numRef>
              <c:f>'2. Summary'!$Q$360:$Q$392</c:f>
              <c:numCache>
                <c:formatCode>0.00</c:formatCode>
                <c:ptCount val="33"/>
                <c:pt idx="0">
                  <c:v>18.172466998114178</c:v>
                </c:pt>
                <c:pt idx="1">
                  <c:v>17.61467889908257</c:v>
                </c:pt>
                <c:pt idx="2">
                  <c:v>15.790132732281494</c:v>
                </c:pt>
                <c:pt idx="3">
                  <c:v>15.435194472305806</c:v>
                </c:pt>
                <c:pt idx="4">
                  <c:v>15.338746511037808</c:v>
                </c:pt>
                <c:pt idx="5">
                  <c:v>15.319461117780447</c:v>
                </c:pt>
                <c:pt idx="6">
                  <c:v>15.287529997333571</c:v>
                </c:pt>
                <c:pt idx="7">
                  <c:v>15.237628613424791</c:v>
                </c:pt>
                <c:pt idx="8">
                  <c:v>14.891901795529497</c:v>
                </c:pt>
                <c:pt idx="9">
                  <c:v>14.629553827261564</c:v>
                </c:pt>
                <c:pt idx="10">
                  <c:v>14.507102884201464</c:v>
                </c:pt>
                <c:pt idx="11">
                  <c:v>13.461099703399498</c:v>
                </c:pt>
                <c:pt idx="12">
                  <c:v>13.21249181043896</c:v>
                </c:pt>
                <c:pt idx="13">
                  <c:v>13.160764506686565</c:v>
                </c:pt>
                <c:pt idx="14">
                  <c:v>12.664907651715039</c:v>
                </c:pt>
                <c:pt idx="15">
                  <c:v>12.601892626253163</c:v>
                </c:pt>
                <c:pt idx="16">
                  <c:v>12.598425196850393</c:v>
                </c:pt>
                <c:pt idx="17">
                  <c:v>12.552273033859436</c:v>
                </c:pt>
                <c:pt idx="18">
                  <c:v>12.385231490525493</c:v>
                </c:pt>
                <c:pt idx="19">
                  <c:v>11.50067319919216</c:v>
                </c:pt>
                <c:pt idx="20">
                  <c:v>11.35196161445103</c:v>
                </c:pt>
                <c:pt idx="21">
                  <c:v>11.111111111111111</c:v>
                </c:pt>
                <c:pt idx="22">
                  <c:v>11.003297818366311</c:v>
                </c:pt>
                <c:pt idx="23">
                  <c:v>10.619528058033854</c:v>
                </c:pt>
                <c:pt idx="24">
                  <c:v>10.52175795626759</c:v>
                </c:pt>
                <c:pt idx="25">
                  <c:v>10.483799378606303</c:v>
                </c:pt>
                <c:pt idx="26">
                  <c:v>9.959811642445402</c:v>
                </c:pt>
                <c:pt idx="27">
                  <c:v>9.8486086151500292</c:v>
                </c:pt>
                <c:pt idx="28">
                  <c:v>9.7668483934578347</c:v>
                </c:pt>
                <c:pt idx="29">
                  <c:v>9.1550241805480912</c:v>
                </c:pt>
                <c:pt idx="30">
                  <c:v>8.245388245388245</c:v>
                </c:pt>
                <c:pt idx="31">
                  <c:v>8.0076775431861797</c:v>
                </c:pt>
                <c:pt idx="32">
                  <c:v>7.6247871086073626</c:v>
                </c:pt>
              </c:numCache>
            </c:numRef>
          </c:val>
        </c:ser>
        <c:dLbls>
          <c:showLegendKey val="0"/>
          <c:showVal val="0"/>
          <c:showCatName val="0"/>
          <c:showSerName val="0"/>
          <c:showPercent val="0"/>
          <c:showBubbleSize val="0"/>
        </c:dLbls>
        <c:gapWidth val="150"/>
        <c:axId val="255691008"/>
        <c:axId val="255696896"/>
      </c:barChart>
      <c:catAx>
        <c:axId val="255691008"/>
        <c:scaling>
          <c:orientation val="minMax"/>
        </c:scaling>
        <c:delete val="0"/>
        <c:axPos val="l"/>
        <c:majorTickMark val="out"/>
        <c:minorTickMark val="none"/>
        <c:tickLblPos val="nextTo"/>
        <c:crossAx val="255696896"/>
        <c:crosses val="autoZero"/>
        <c:auto val="1"/>
        <c:lblAlgn val="ctr"/>
        <c:lblOffset val="100"/>
        <c:tickLblSkip val="1"/>
        <c:noMultiLvlLbl val="0"/>
      </c:catAx>
      <c:valAx>
        <c:axId val="255696896"/>
        <c:scaling>
          <c:orientation val="minMax"/>
        </c:scaling>
        <c:delete val="0"/>
        <c:axPos val="b"/>
        <c:majorGridlines/>
        <c:title>
          <c:tx>
            <c:rich>
              <a:bodyPr rot="0" vert="horz"/>
              <a:lstStyle/>
              <a:p>
                <a:pPr>
                  <a:defRPr sz="1200"/>
                </a:pPr>
                <a:r>
                  <a:rPr lang="en-GB" sz="1200"/>
                  <a:t>Home Care clients per 1,000 population</a:t>
                </a:r>
              </a:p>
            </c:rich>
          </c:tx>
          <c:layout>
            <c:manualLayout>
              <c:xMode val="edge"/>
              <c:yMode val="edge"/>
              <c:x val="0.30539053384632509"/>
              <c:y val="0.94644501292413463"/>
            </c:manualLayout>
          </c:layout>
          <c:overlay val="0"/>
        </c:title>
        <c:numFmt formatCode="#,##0" sourceLinked="0"/>
        <c:majorTickMark val="out"/>
        <c:minorTickMark val="none"/>
        <c:tickLblPos val="nextTo"/>
        <c:spPr>
          <a:ln>
            <a:noFill/>
          </a:ln>
        </c:spPr>
        <c:txPr>
          <a:bodyPr/>
          <a:lstStyle/>
          <a:p>
            <a:pPr>
              <a:defRPr sz="1200"/>
            </a:pPr>
            <a:endParaRPr lang="en-US"/>
          </a:p>
        </c:txPr>
        <c:crossAx val="255691008"/>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968655079644343"/>
          <c:y val="2.6863327715763757E-2"/>
          <c:w val="0.64355240677478764"/>
          <c:h val="0.85025307398174121"/>
        </c:manualLayout>
      </c:layout>
      <c:barChart>
        <c:barDir val="bar"/>
        <c:grouping val="clustered"/>
        <c:varyColors val="0"/>
        <c:ser>
          <c:idx val="0"/>
          <c:order val="0"/>
          <c:tx>
            <c:strRef>
              <c:f>'2. Summary'!$Q$321</c:f>
              <c:strCache>
                <c:ptCount val="1"/>
              </c:strCache>
            </c:strRef>
          </c:tx>
          <c:spPr>
            <a:solidFill>
              <a:schemeClr val="accent5">
                <a:lumMod val="60000"/>
                <a:lumOff val="40000"/>
              </a:schemeClr>
            </a:solidFill>
          </c:spPr>
          <c:invertIfNegative val="0"/>
          <c:dPt>
            <c:idx val="10"/>
            <c:invertIfNegative val="0"/>
            <c:bubble3D val="0"/>
          </c:dPt>
          <c:dPt>
            <c:idx val="13"/>
            <c:invertIfNegative val="0"/>
            <c:bubble3D val="0"/>
            <c:spPr>
              <a:solidFill>
                <a:schemeClr val="accent5">
                  <a:lumMod val="75000"/>
                </a:schemeClr>
              </a:solidFill>
            </c:spPr>
          </c:dPt>
          <c:cat>
            <c:strRef>
              <c:f>'2. Summary'!$P$400:$P$432</c:f>
              <c:strCache>
                <c:ptCount val="33"/>
                <c:pt idx="0">
                  <c:v>Eilean Siar</c:v>
                </c:pt>
                <c:pt idx="1">
                  <c:v>Orkney Islands</c:v>
                </c:pt>
                <c:pt idx="2">
                  <c:v>Moray</c:v>
                </c:pt>
                <c:pt idx="3">
                  <c:v>Edinburgh, City of</c:v>
                </c:pt>
                <c:pt idx="4">
                  <c:v>Dumfries &amp; Galloway</c:v>
                </c:pt>
                <c:pt idx="5">
                  <c:v>East Dunbartonshire</c:v>
                </c:pt>
                <c:pt idx="6">
                  <c:v>Highland</c:v>
                </c:pt>
                <c:pt idx="7">
                  <c:v>Scottish Borders</c:v>
                </c:pt>
                <c:pt idx="8">
                  <c:v>East Ayrshire</c:v>
                </c:pt>
                <c:pt idx="9">
                  <c:v>Argyll &amp; Bute</c:v>
                </c:pt>
                <c:pt idx="10">
                  <c:v>North Ayrshire</c:v>
                </c:pt>
                <c:pt idx="11">
                  <c:v>Perth &amp; Kinross</c:v>
                </c:pt>
                <c:pt idx="12">
                  <c:v>Aberdeen City</c:v>
                </c:pt>
                <c:pt idx="13">
                  <c:v>Scotland</c:v>
                </c:pt>
                <c:pt idx="14">
                  <c:v>Stirling</c:v>
                </c:pt>
                <c:pt idx="15">
                  <c:v>Fife</c:v>
                </c:pt>
                <c:pt idx="16">
                  <c:v>Midlothian</c:v>
                </c:pt>
                <c:pt idx="17">
                  <c:v>Aberdeenshire</c:v>
                </c:pt>
                <c:pt idx="18">
                  <c:v>West Dunbartonshire</c:v>
                </c:pt>
                <c:pt idx="19">
                  <c:v>Clackmannanshire</c:v>
                </c:pt>
                <c:pt idx="20">
                  <c:v>Inverclyde</c:v>
                </c:pt>
                <c:pt idx="21">
                  <c:v>West Lothian</c:v>
                </c:pt>
                <c:pt idx="22">
                  <c:v>Angus</c:v>
                </c:pt>
                <c:pt idx="23">
                  <c:v>Shetland Islands</c:v>
                </c:pt>
                <c:pt idx="24">
                  <c:v>South Ayrshire</c:v>
                </c:pt>
                <c:pt idx="25">
                  <c:v>South Lanarkshire</c:v>
                </c:pt>
                <c:pt idx="26">
                  <c:v>Glasgow City</c:v>
                </c:pt>
                <c:pt idx="27">
                  <c:v>North Lanarkshire</c:v>
                </c:pt>
                <c:pt idx="28">
                  <c:v>East Lothian</c:v>
                </c:pt>
                <c:pt idx="29">
                  <c:v>Dundee City</c:v>
                </c:pt>
                <c:pt idx="30">
                  <c:v>Falkirk</c:v>
                </c:pt>
                <c:pt idx="31">
                  <c:v>Renfrewshire</c:v>
                </c:pt>
                <c:pt idx="32">
                  <c:v>East Renfrewshire*</c:v>
                </c:pt>
              </c:strCache>
            </c:strRef>
          </c:cat>
          <c:val>
            <c:numRef>
              <c:f>'2. Summary'!$Q$400:$Q$432</c:f>
              <c:numCache>
                <c:formatCode>0.00</c:formatCode>
                <c:ptCount val="33"/>
                <c:pt idx="0">
                  <c:v>3.3027522935779818</c:v>
                </c:pt>
                <c:pt idx="1">
                  <c:v>2.9180176007410839</c:v>
                </c:pt>
                <c:pt idx="2">
                  <c:v>2.5751978891820579</c:v>
                </c:pt>
                <c:pt idx="3">
                  <c:v>2.5472923601526349</c:v>
                </c:pt>
                <c:pt idx="4">
                  <c:v>2.0875016673336</c:v>
                </c:pt>
                <c:pt idx="5">
                  <c:v>1.9582123114400825</c:v>
                </c:pt>
                <c:pt idx="6">
                  <c:v>1.8961818961818961</c:v>
                </c:pt>
                <c:pt idx="7">
                  <c:v>1.8854687362974656</c:v>
                </c:pt>
                <c:pt idx="8">
                  <c:v>1.5472779369627507</c:v>
                </c:pt>
                <c:pt idx="9">
                  <c:v>1.5286333561487564</c:v>
                </c:pt>
                <c:pt idx="10">
                  <c:v>1.4217662147306707</c:v>
                </c:pt>
                <c:pt idx="11">
                  <c:v>1.3366469639978507</c:v>
                </c:pt>
                <c:pt idx="12">
                  <c:v>1.3363028953229399</c:v>
                </c:pt>
                <c:pt idx="13">
                  <c:v>1.2066654055124093</c:v>
                </c:pt>
                <c:pt idx="14">
                  <c:v>1.1792967896920723</c:v>
                </c:pt>
                <c:pt idx="15">
                  <c:v>1.1082067200348527</c:v>
                </c:pt>
                <c:pt idx="16">
                  <c:v>1.0439624173529753</c:v>
                </c:pt>
                <c:pt idx="17">
                  <c:v>1.0211132437619961</c:v>
                </c:pt>
                <c:pt idx="18">
                  <c:v>1.0030090270812437</c:v>
                </c:pt>
                <c:pt idx="19">
                  <c:v>0.99628833756593083</c:v>
                </c:pt>
                <c:pt idx="20">
                  <c:v>0.88905584773353363</c:v>
                </c:pt>
                <c:pt idx="21">
                  <c:v>0.81851538244425626</c:v>
                </c:pt>
                <c:pt idx="22">
                  <c:v>0.81433224755700329</c:v>
                </c:pt>
                <c:pt idx="23">
                  <c:v>0.77486009470512274</c:v>
                </c:pt>
                <c:pt idx="24">
                  <c:v>0.73771220335970134</c:v>
                </c:pt>
                <c:pt idx="25">
                  <c:v>0.73566717402333848</c:v>
                </c:pt>
                <c:pt idx="26">
                  <c:v>0.65704994580171772</c:v>
                </c:pt>
                <c:pt idx="27">
                  <c:v>0.45568871134783251</c:v>
                </c:pt>
                <c:pt idx="28">
                  <c:v>0.34296913277804997</c:v>
                </c:pt>
                <c:pt idx="29">
                  <c:v>0.33050047214353162</c:v>
                </c:pt>
                <c:pt idx="30">
                  <c:v>0.24739913727480337</c:v>
                </c:pt>
                <c:pt idx="31">
                  <c:v>0.16644665097859151</c:v>
                </c:pt>
                <c:pt idx="32">
                  <c:v>0</c:v>
                </c:pt>
              </c:numCache>
            </c:numRef>
          </c:val>
        </c:ser>
        <c:dLbls>
          <c:showLegendKey val="0"/>
          <c:showVal val="0"/>
          <c:showCatName val="0"/>
          <c:showSerName val="0"/>
          <c:showPercent val="0"/>
          <c:showBubbleSize val="0"/>
        </c:dLbls>
        <c:gapWidth val="150"/>
        <c:axId val="255717376"/>
        <c:axId val="255718912"/>
      </c:barChart>
      <c:catAx>
        <c:axId val="255717376"/>
        <c:scaling>
          <c:orientation val="minMax"/>
        </c:scaling>
        <c:delete val="0"/>
        <c:axPos val="l"/>
        <c:majorTickMark val="out"/>
        <c:minorTickMark val="none"/>
        <c:tickLblPos val="nextTo"/>
        <c:crossAx val="255718912"/>
        <c:crosses val="autoZero"/>
        <c:auto val="1"/>
        <c:lblAlgn val="ctr"/>
        <c:lblOffset val="100"/>
        <c:tickLblSkip val="1"/>
        <c:noMultiLvlLbl val="0"/>
      </c:catAx>
      <c:valAx>
        <c:axId val="255718912"/>
        <c:scaling>
          <c:orientation val="minMax"/>
        </c:scaling>
        <c:delete val="0"/>
        <c:axPos val="b"/>
        <c:majorGridlines/>
        <c:title>
          <c:tx>
            <c:rich>
              <a:bodyPr/>
              <a:lstStyle/>
              <a:p>
                <a:pPr>
                  <a:defRPr sz="1200"/>
                </a:pPr>
                <a:r>
                  <a:rPr lang="en-GB" sz="1200"/>
                  <a:t>Direct Payments</a:t>
                </a:r>
                <a:r>
                  <a:rPr lang="en-GB" sz="1200" baseline="0"/>
                  <a:t> </a:t>
                </a:r>
                <a:r>
                  <a:rPr lang="en-GB" sz="1200"/>
                  <a:t>clients per 1,000 population</a:t>
                </a:r>
              </a:p>
            </c:rich>
          </c:tx>
          <c:layout>
            <c:manualLayout>
              <c:xMode val="edge"/>
              <c:yMode val="edge"/>
              <c:x val="0.30539053384632509"/>
              <c:y val="0.94644501292413463"/>
            </c:manualLayout>
          </c:layout>
          <c:overlay val="0"/>
        </c:title>
        <c:numFmt formatCode="#,##0" sourceLinked="0"/>
        <c:majorTickMark val="out"/>
        <c:minorTickMark val="none"/>
        <c:tickLblPos val="nextTo"/>
        <c:spPr>
          <a:ln>
            <a:noFill/>
          </a:ln>
        </c:spPr>
        <c:txPr>
          <a:bodyPr/>
          <a:lstStyle/>
          <a:p>
            <a:pPr>
              <a:defRPr sz="1200"/>
            </a:pPr>
            <a:endParaRPr lang="en-US"/>
          </a:p>
        </c:txPr>
        <c:crossAx val="255717376"/>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619613497920586"/>
          <c:y val="3.9048461881746051E-2"/>
          <c:w val="0.55634312407713182"/>
          <c:h val="0.73803348703343385"/>
        </c:manualLayout>
      </c:layout>
      <c:barChart>
        <c:barDir val="bar"/>
        <c:grouping val="stacked"/>
        <c:varyColors val="0"/>
        <c:ser>
          <c:idx val="0"/>
          <c:order val="0"/>
          <c:tx>
            <c:strRef>
              <c:f>'2. Summary'!$N$116</c:f>
              <c:strCache>
                <c:ptCount val="1"/>
                <c:pt idx="0">
                  <c:v>Living Alone</c:v>
                </c:pt>
              </c:strCache>
            </c:strRef>
          </c:tx>
          <c:spPr>
            <a:solidFill>
              <a:schemeClr val="accent5">
                <a:lumMod val="60000"/>
                <a:lumOff val="40000"/>
              </a:schemeClr>
            </a:solidFill>
          </c:spPr>
          <c:invertIfNegative val="0"/>
          <c:dLbls>
            <c:dLbl>
              <c:idx val="0"/>
              <c:layout>
                <c:manualLayout>
                  <c:x val="-6.4516104755038245E-2"/>
                  <c:y val="8.395390120733516E-3"/>
                </c:manualLayout>
              </c:layout>
              <c:tx>
                <c:strRef>
                  <c:f>'2. Summary'!$O$108</c:f>
                  <c:strCache>
                    <c:ptCount val="1"/>
                    <c:pt idx="0">
                      <c:v>47%</c:v>
                    </c:pt>
                  </c:strCache>
                </c:strRef>
              </c:tx>
              <c:spPr>
                <a:solidFill>
                  <a:schemeClr val="bg1"/>
                </a:solidFill>
                <a:ln>
                  <a:solidFill>
                    <a:schemeClr val="bg1">
                      <a:lumMod val="50000"/>
                    </a:schemeClr>
                  </a:solidFill>
                </a:ln>
              </c:spPr>
              <c:txPr>
                <a:bodyPr/>
                <a:lstStyle/>
                <a:p>
                  <a:pPr>
                    <a:defRPr sz="1300" b="1"/>
                  </a:pPr>
                  <a:endParaRPr lang="en-US"/>
                </a:p>
              </c:txPr>
              <c:showLegendKey val="0"/>
              <c:showVal val="1"/>
              <c:showCatName val="0"/>
              <c:showSerName val="0"/>
              <c:showPercent val="0"/>
              <c:showBubbleSize val="0"/>
            </c:dLbl>
            <c:dLbl>
              <c:idx val="1"/>
              <c:tx>
                <c:strRef>
                  <c:f>'2. Summary'!$P$108</c:f>
                  <c:strCache>
                    <c:ptCount val="1"/>
                    <c:pt idx="0">
                      <c:v>62%</c:v>
                    </c:pt>
                  </c:strCache>
                </c:strRef>
              </c:tx>
              <c:showLegendKey val="0"/>
              <c:showVal val="1"/>
              <c:showCatName val="0"/>
              <c:showSerName val="0"/>
              <c:showPercent val="0"/>
              <c:showBubbleSize val="0"/>
            </c:dLbl>
            <c:txPr>
              <a:bodyPr/>
              <a:lstStyle/>
              <a:p>
                <a:pPr>
                  <a:defRPr sz="1300" b="1"/>
                </a:pPr>
                <a:endParaRPr lang="en-US"/>
              </a:p>
            </c:txPr>
            <c:showLegendKey val="0"/>
            <c:showVal val="1"/>
            <c:showCatName val="0"/>
            <c:showSerName val="0"/>
            <c:showPercent val="0"/>
            <c:showBubbleSize val="0"/>
            <c:showLeaderLines val="0"/>
          </c:dLbls>
          <c:cat>
            <c:strRef>
              <c:f>'2. Summary'!$O$115:$P$115</c:f>
              <c:strCache>
                <c:ptCount val="2"/>
                <c:pt idx="0">
                  <c:v>Ages 18-64</c:v>
                </c:pt>
                <c:pt idx="1">
                  <c:v>Ages 65+</c:v>
                </c:pt>
              </c:strCache>
            </c:strRef>
          </c:cat>
          <c:val>
            <c:numRef>
              <c:f>'2. Summary'!$O$116:$P$116</c:f>
              <c:numCache>
                <c:formatCode>#,##0</c:formatCode>
                <c:ptCount val="2"/>
                <c:pt idx="0">
                  <c:v>-3570</c:v>
                </c:pt>
                <c:pt idx="1">
                  <c:v>-24000</c:v>
                </c:pt>
              </c:numCache>
            </c:numRef>
          </c:val>
        </c:ser>
        <c:ser>
          <c:idx val="1"/>
          <c:order val="1"/>
          <c:tx>
            <c:strRef>
              <c:f>'2. Summary'!$N$117</c:f>
              <c:strCache>
                <c:ptCount val="1"/>
                <c:pt idx="0">
                  <c:v>Other</c:v>
                </c:pt>
              </c:strCache>
            </c:strRef>
          </c:tx>
          <c:spPr>
            <a:solidFill>
              <a:schemeClr val="accent4">
                <a:lumMod val="75000"/>
              </a:schemeClr>
            </a:solidFill>
          </c:spPr>
          <c:invertIfNegative val="0"/>
          <c:dLbls>
            <c:dLbl>
              <c:idx val="0"/>
              <c:layout>
                <c:manualLayout>
                  <c:x val="6.6905590116335956E-2"/>
                  <c:y val="-8.3950596065757773E-3"/>
                </c:manualLayout>
              </c:layout>
              <c:tx>
                <c:strRef>
                  <c:f>'2. Summary'!$O$109</c:f>
                  <c:strCache>
                    <c:ptCount val="1"/>
                    <c:pt idx="0">
                      <c:v>53%</c:v>
                    </c:pt>
                  </c:strCache>
                </c:strRef>
              </c:tx>
              <c:spPr>
                <a:solidFill>
                  <a:schemeClr val="bg1"/>
                </a:solidFill>
                <a:ln>
                  <a:solidFill>
                    <a:schemeClr val="bg1">
                      <a:lumMod val="50000"/>
                    </a:schemeClr>
                  </a:solidFill>
                </a:ln>
              </c:spPr>
              <c:txPr>
                <a:bodyPr/>
                <a:lstStyle/>
                <a:p>
                  <a:pPr>
                    <a:defRPr sz="1300" b="1"/>
                  </a:pPr>
                  <a:endParaRPr lang="en-US"/>
                </a:p>
              </c:txPr>
              <c:showLegendKey val="0"/>
              <c:showVal val="1"/>
              <c:showCatName val="0"/>
              <c:showSerName val="0"/>
              <c:showPercent val="0"/>
              <c:showBubbleSize val="0"/>
            </c:dLbl>
            <c:dLbl>
              <c:idx val="1"/>
              <c:tx>
                <c:strRef>
                  <c:f>'2. Summary'!$P$109</c:f>
                  <c:strCache>
                    <c:ptCount val="1"/>
                    <c:pt idx="0">
                      <c:v>38%</c:v>
                    </c:pt>
                  </c:strCache>
                </c:strRef>
              </c:tx>
              <c:spPr/>
              <c:txPr>
                <a:bodyPr/>
                <a:lstStyle/>
                <a:p>
                  <a:pPr>
                    <a:defRPr sz="1300" b="1">
                      <a:solidFill>
                        <a:schemeClr val="bg1"/>
                      </a:solidFill>
                    </a:defRPr>
                  </a:pPr>
                  <a:endParaRPr lang="en-US"/>
                </a:p>
              </c:txPr>
              <c:showLegendKey val="0"/>
              <c:showVal val="1"/>
              <c:showCatName val="0"/>
              <c:showSerName val="0"/>
              <c:showPercent val="0"/>
              <c:showBubbleSize val="0"/>
            </c:dLbl>
            <c:txPr>
              <a:bodyPr/>
              <a:lstStyle/>
              <a:p>
                <a:pPr>
                  <a:defRPr sz="1300" b="1"/>
                </a:pPr>
                <a:endParaRPr lang="en-US"/>
              </a:p>
            </c:txPr>
            <c:showLegendKey val="0"/>
            <c:showVal val="1"/>
            <c:showCatName val="0"/>
            <c:showSerName val="0"/>
            <c:showPercent val="0"/>
            <c:showBubbleSize val="0"/>
            <c:showLeaderLines val="0"/>
          </c:dLbls>
          <c:cat>
            <c:strRef>
              <c:f>'2. Summary'!$O$115:$P$115</c:f>
              <c:strCache>
                <c:ptCount val="2"/>
                <c:pt idx="0">
                  <c:v>Ages 18-64</c:v>
                </c:pt>
                <c:pt idx="1">
                  <c:v>Ages 65+</c:v>
                </c:pt>
              </c:strCache>
            </c:strRef>
          </c:cat>
          <c:val>
            <c:numRef>
              <c:f>'2. Summary'!$O$117:$P$117</c:f>
              <c:numCache>
                <c:formatCode>#,##0</c:formatCode>
                <c:ptCount val="2"/>
                <c:pt idx="0">
                  <c:v>3980</c:v>
                </c:pt>
                <c:pt idx="1">
                  <c:v>14430</c:v>
                </c:pt>
              </c:numCache>
            </c:numRef>
          </c:val>
        </c:ser>
        <c:dLbls>
          <c:showLegendKey val="0"/>
          <c:showVal val="0"/>
          <c:showCatName val="0"/>
          <c:showSerName val="0"/>
          <c:showPercent val="0"/>
          <c:showBubbleSize val="0"/>
        </c:dLbls>
        <c:gapWidth val="102"/>
        <c:overlap val="100"/>
        <c:axId val="255508864"/>
        <c:axId val="255510400"/>
      </c:barChart>
      <c:catAx>
        <c:axId val="255508864"/>
        <c:scaling>
          <c:orientation val="minMax"/>
        </c:scaling>
        <c:delete val="0"/>
        <c:axPos val="r"/>
        <c:majorTickMark val="out"/>
        <c:minorTickMark val="none"/>
        <c:tickLblPos val="low"/>
        <c:spPr>
          <a:ln>
            <a:noFill/>
          </a:ln>
        </c:spPr>
        <c:txPr>
          <a:bodyPr rot="0" anchor="b" anchorCtr="0"/>
          <a:lstStyle/>
          <a:p>
            <a:pPr>
              <a:defRPr sz="1200"/>
            </a:pPr>
            <a:endParaRPr lang="en-US"/>
          </a:p>
        </c:txPr>
        <c:crossAx val="255510400"/>
        <c:crosses val="max"/>
        <c:auto val="1"/>
        <c:lblAlgn val="ctr"/>
        <c:lblOffset val="100"/>
        <c:noMultiLvlLbl val="0"/>
      </c:catAx>
      <c:valAx>
        <c:axId val="255510400"/>
        <c:scaling>
          <c:orientation val="minMax"/>
        </c:scaling>
        <c:delete val="0"/>
        <c:axPos val="b"/>
        <c:majorGridlines/>
        <c:title>
          <c:tx>
            <c:rich>
              <a:bodyPr/>
              <a:lstStyle/>
              <a:p>
                <a:pPr>
                  <a:defRPr sz="1200"/>
                </a:pPr>
                <a:r>
                  <a:rPr lang="en-GB" sz="1200"/>
                  <a:t>C</a:t>
                </a:r>
                <a:r>
                  <a:rPr lang="en-GB" sz="1200" baseline="0"/>
                  <a:t>lients  with known living arrangements</a:t>
                </a:r>
                <a:endParaRPr lang="en-GB" sz="1200"/>
              </a:p>
            </c:rich>
          </c:tx>
          <c:layout>
            <c:manualLayout>
              <c:xMode val="edge"/>
              <c:yMode val="edge"/>
              <c:x val="0.21937902731765027"/>
              <c:y val="0.89448599925502104"/>
            </c:manualLayout>
          </c:layout>
          <c:overlay val="0"/>
        </c:title>
        <c:numFmt formatCode="#,##0;[Black]#,##0" sourceLinked="0"/>
        <c:majorTickMark val="none"/>
        <c:minorTickMark val="none"/>
        <c:tickLblPos val="nextTo"/>
        <c:spPr>
          <a:ln>
            <a:solidFill>
              <a:schemeClr val="bg1">
                <a:lumMod val="65000"/>
              </a:schemeClr>
            </a:solidFill>
          </a:ln>
        </c:spPr>
        <c:txPr>
          <a:bodyPr/>
          <a:lstStyle/>
          <a:p>
            <a:pPr>
              <a:defRPr sz="1200"/>
            </a:pPr>
            <a:endParaRPr lang="en-US"/>
          </a:p>
        </c:txPr>
        <c:crossAx val="255508864"/>
        <c:crosses val="autoZero"/>
        <c:crossBetween val="between"/>
      </c:valAx>
    </c:plotArea>
    <c:legend>
      <c:legendPos val="r"/>
      <c:layout>
        <c:manualLayout>
          <c:xMode val="edge"/>
          <c:yMode val="edge"/>
          <c:x val="0.74570814562389276"/>
          <c:y val="0.31395572895062746"/>
          <c:w val="0.23430409155153237"/>
          <c:h val="0.21702451985382021"/>
        </c:manualLayout>
      </c:layout>
      <c:overlay val="0"/>
      <c:txPr>
        <a:bodyPr/>
        <a:lstStyle/>
        <a:p>
          <a:pPr>
            <a:defRPr sz="1300"/>
          </a:pPr>
          <a:endParaRPr lang="en-US"/>
        </a:p>
      </c:txPr>
    </c:legend>
    <c:plotVisOnly val="1"/>
    <c:dispBlanksAs val="gap"/>
    <c:showDLblsOverMax val="0"/>
  </c:chart>
  <c:spPr>
    <a:ln>
      <a:noFill/>
    </a:ln>
  </c:sp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4276577797596434E-2"/>
          <c:y val="0.10009975564926318"/>
          <c:w val="0.59892166532305013"/>
          <c:h val="0.88872338730933886"/>
        </c:manualLayout>
      </c:layout>
      <c:pieChart>
        <c:varyColors val="1"/>
        <c:ser>
          <c:idx val="0"/>
          <c:order val="0"/>
          <c:tx>
            <c:strRef>
              <c:f>'2. Summary'!$O$128</c:f>
              <c:strCache>
                <c:ptCount val="1"/>
                <c:pt idx="0">
                  <c:v>All</c:v>
                </c:pt>
              </c:strCache>
            </c:strRef>
          </c:tx>
          <c:spPr>
            <a:solidFill>
              <a:schemeClr val="tx1">
                <a:lumMod val="50000"/>
                <a:lumOff val="50000"/>
              </a:schemeClr>
            </a:solidFill>
            <a:ln w="38100">
              <a:solidFill>
                <a:schemeClr val="bg1"/>
              </a:solidFill>
            </a:ln>
          </c:spPr>
          <c:dPt>
            <c:idx val="0"/>
            <c:bubble3D val="0"/>
            <c:spPr>
              <a:solidFill>
                <a:schemeClr val="accent5">
                  <a:lumMod val="75000"/>
                </a:schemeClr>
              </a:solidFill>
              <a:ln w="38100">
                <a:solidFill>
                  <a:schemeClr val="bg1"/>
                </a:solidFill>
              </a:ln>
            </c:spPr>
          </c:dPt>
          <c:dPt>
            <c:idx val="1"/>
            <c:bubble3D val="0"/>
            <c:spPr>
              <a:solidFill>
                <a:schemeClr val="accent5">
                  <a:lumMod val="40000"/>
                  <a:lumOff val="60000"/>
                </a:schemeClr>
              </a:solidFill>
              <a:ln w="38100">
                <a:solidFill>
                  <a:schemeClr val="bg1"/>
                </a:solidFill>
              </a:ln>
            </c:spPr>
          </c:dPt>
          <c:dLbls>
            <c:dLbl>
              <c:idx val="1"/>
              <c:spPr/>
              <c:txPr>
                <a:bodyPr/>
                <a:lstStyle/>
                <a:p>
                  <a:pPr>
                    <a:defRPr sz="1300" b="1" i="0" u="none" strike="noStrike" baseline="0">
                      <a:solidFill>
                        <a:sysClr val="windowText" lastClr="000000"/>
                      </a:solidFill>
                      <a:latin typeface="Calibri"/>
                      <a:ea typeface="Calibri"/>
                      <a:cs typeface="Calibri"/>
                    </a:defRPr>
                  </a:pPr>
                  <a:endParaRPr lang="en-US"/>
                </a:p>
              </c:txPr>
              <c:showLegendKey val="0"/>
              <c:showVal val="0"/>
              <c:showCatName val="0"/>
              <c:showSerName val="0"/>
              <c:showPercent val="1"/>
              <c:showBubbleSize val="0"/>
            </c:dLbl>
            <c:txPr>
              <a:bodyPr/>
              <a:lstStyle/>
              <a:p>
                <a:pPr>
                  <a:defRPr sz="1300" b="1" i="0" u="none" strike="noStrike" baseline="0">
                    <a:solidFill>
                      <a:srgbClr val="FFFFFF"/>
                    </a:solidFill>
                    <a:latin typeface="Calibri"/>
                    <a:ea typeface="Calibri"/>
                    <a:cs typeface="Calibri"/>
                  </a:defRPr>
                </a:pPr>
                <a:endParaRPr lang="en-US"/>
              </a:p>
            </c:txPr>
            <c:showLegendKey val="0"/>
            <c:showVal val="0"/>
            <c:showCatName val="0"/>
            <c:showSerName val="0"/>
            <c:showPercent val="1"/>
            <c:showBubbleSize val="0"/>
            <c:showLeaderLines val="1"/>
          </c:dLbls>
          <c:cat>
            <c:strRef>
              <c:f>'2. Summary'!$N$129:$N$130</c:f>
              <c:strCache>
                <c:ptCount val="2"/>
                <c:pt idx="0">
                  <c:v>Living Alone</c:v>
                </c:pt>
                <c:pt idx="1">
                  <c:v>Other</c:v>
                </c:pt>
              </c:strCache>
            </c:strRef>
          </c:cat>
          <c:val>
            <c:numRef>
              <c:f>'2. Summary'!$O$129:$O$130</c:f>
              <c:numCache>
                <c:formatCode>#,##0</c:formatCode>
                <c:ptCount val="2"/>
                <c:pt idx="0">
                  <c:v>27590</c:v>
                </c:pt>
                <c:pt idx="1">
                  <c:v>18690</c:v>
                </c:pt>
              </c:numCache>
            </c:numRef>
          </c:val>
        </c:ser>
        <c:dLbls>
          <c:showLegendKey val="0"/>
          <c:showVal val="0"/>
          <c:showCatName val="0"/>
          <c:showSerName val="0"/>
          <c:showPercent val="0"/>
          <c:showBubbleSize val="0"/>
          <c:showLeaderLines val="1"/>
        </c:dLbls>
        <c:firstSliceAng val="0"/>
      </c:pieChart>
      <c:spPr>
        <a:ln w="25400">
          <a:solidFill>
            <a:schemeClr val="bg1"/>
          </a:solidFill>
        </a:ln>
      </c:spPr>
    </c:plotArea>
    <c:legend>
      <c:legendPos val="r"/>
      <c:overlay val="0"/>
      <c:txPr>
        <a:bodyPr/>
        <a:lstStyle/>
        <a:p>
          <a:pPr>
            <a:defRPr sz="1300"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spPr>
            <a:solidFill>
              <a:schemeClr val="accent5">
                <a:lumMod val="60000"/>
                <a:lumOff val="40000"/>
              </a:schemeClr>
            </a:solidFill>
          </c:spPr>
          <c:invertIfNegative val="0"/>
          <c:cat>
            <c:strRef>
              <c:f>'3. Older People (65+)'!$N$61:$N$71</c:f>
              <c:strCache>
                <c:ptCount val="11"/>
                <c:pt idx="0">
                  <c:v>&lt;5</c:v>
                </c:pt>
                <c:pt idx="1">
                  <c:v>5 to &lt;10</c:v>
                </c:pt>
                <c:pt idx="2">
                  <c:v>10 to &lt;15</c:v>
                </c:pt>
                <c:pt idx="3">
                  <c:v>15 to &lt;20</c:v>
                </c:pt>
                <c:pt idx="4">
                  <c:v>20 to &lt;25</c:v>
                </c:pt>
                <c:pt idx="5">
                  <c:v>25 to &lt;30</c:v>
                </c:pt>
                <c:pt idx="6">
                  <c:v>30 to &lt;35</c:v>
                </c:pt>
                <c:pt idx="7">
                  <c:v>35 to &lt;40</c:v>
                </c:pt>
                <c:pt idx="8">
                  <c:v>40 to &lt;45</c:v>
                </c:pt>
                <c:pt idx="9">
                  <c:v>45 to &lt;50</c:v>
                </c:pt>
                <c:pt idx="10">
                  <c:v>50+</c:v>
                </c:pt>
              </c:strCache>
            </c:strRef>
          </c:cat>
          <c:val>
            <c:numRef>
              <c:f>'3. Older People (65+)'!$O$61:$O$71</c:f>
              <c:numCache>
                <c:formatCode>General</c:formatCode>
                <c:ptCount val="11"/>
                <c:pt idx="0">
                  <c:v>17563</c:v>
                </c:pt>
                <c:pt idx="1">
                  <c:v>14723</c:v>
                </c:pt>
                <c:pt idx="2">
                  <c:v>9339</c:v>
                </c:pt>
                <c:pt idx="3">
                  <c:v>4458</c:v>
                </c:pt>
                <c:pt idx="4">
                  <c:v>1320</c:v>
                </c:pt>
                <c:pt idx="5">
                  <c:v>934</c:v>
                </c:pt>
                <c:pt idx="6">
                  <c:v>410</c:v>
                </c:pt>
                <c:pt idx="7">
                  <c:v>336</c:v>
                </c:pt>
                <c:pt idx="8">
                  <c:v>133</c:v>
                </c:pt>
                <c:pt idx="9">
                  <c:v>97</c:v>
                </c:pt>
                <c:pt idx="10">
                  <c:v>341</c:v>
                </c:pt>
              </c:numCache>
            </c:numRef>
          </c:val>
        </c:ser>
        <c:dLbls>
          <c:showLegendKey val="0"/>
          <c:showVal val="0"/>
          <c:showCatName val="0"/>
          <c:showSerName val="0"/>
          <c:showPercent val="0"/>
          <c:showBubbleSize val="0"/>
        </c:dLbls>
        <c:gapWidth val="18"/>
        <c:axId val="255560320"/>
        <c:axId val="255730432"/>
      </c:barChart>
      <c:catAx>
        <c:axId val="255560320"/>
        <c:scaling>
          <c:orientation val="minMax"/>
        </c:scaling>
        <c:delete val="0"/>
        <c:axPos val="b"/>
        <c:title>
          <c:tx>
            <c:rich>
              <a:bodyPr/>
              <a:lstStyle/>
              <a:p>
                <a:pPr>
                  <a:defRPr sz="1300" b="1" i="0" u="none" strike="noStrike" baseline="0">
                    <a:solidFill>
                      <a:srgbClr val="000000"/>
                    </a:solidFill>
                    <a:latin typeface="Calibri"/>
                    <a:ea typeface="Calibri"/>
                    <a:cs typeface="Calibri"/>
                  </a:defRPr>
                </a:pPr>
                <a:r>
                  <a:rPr lang="en-GB"/>
                  <a:t>Number of hours per client per week</a:t>
                </a:r>
              </a:p>
            </c:rich>
          </c:tx>
          <c:layout>
            <c:manualLayout>
              <c:xMode val="edge"/>
              <c:yMode val="edge"/>
              <c:x val="0.37622800895206449"/>
              <c:y val="0.9278499614755793"/>
            </c:manualLayout>
          </c:layout>
          <c:overlay val="0"/>
        </c:title>
        <c:numFmt formatCode="General" sourceLinked="1"/>
        <c:majorTickMark val="out"/>
        <c:minorTickMark val="none"/>
        <c:tickLblPos val="nextTo"/>
        <c:txPr>
          <a:bodyPr rot="-5400000" vert="horz"/>
          <a:lstStyle/>
          <a:p>
            <a:pPr>
              <a:defRPr sz="1200" b="0" i="0" u="none" strike="noStrike" baseline="0">
                <a:solidFill>
                  <a:srgbClr val="000000"/>
                </a:solidFill>
                <a:latin typeface="Calibri"/>
                <a:ea typeface="Calibri"/>
                <a:cs typeface="Calibri"/>
              </a:defRPr>
            </a:pPr>
            <a:endParaRPr lang="en-US"/>
          </a:p>
        </c:txPr>
        <c:crossAx val="255730432"/>
        <c:crosses val="autoZero"/>
        <c:auto val="1"/>
        <c:lblAlgn val="ctr"/>
        <c:lblOffset val="100"/>
        <c:noMultiLvlLbl val="0"/>
      </c:catAx>
      <c:valAx>
        <c:axId val="255730432"/>
        <c:scaling>
          <c:orientation val="minMax"/>
        </c:scaling>
        <c:delete val="0"/>
        <c:axPos val="l"/>
        <c:majorGridlines/>
        <c:title>
          <c:tx>
            <c:rich>
              <a:bodyPr/>
              <a:lstStyle/>
              <a:p>
                <a:pPr>
                  <a:defRPr sz="1300" b="1" i="0" u="none" strike="noStrike" baseline="0">
                    <a:solidFill>
                      <a:srgbClr val="000000"/>
                    </a:solidFill>
                    <a:latin typeface="Calibri"/>
                    <a:ea typeface="Calibri"/>
                    <a:cs typeface="Calibri"/>
                  </a:defRPr>
                </a:pPr>
                <a:r>
                  <a:rPr lang="en-GB"/>
                  <a:t>Number of Clients </a:t>
                </a:r>
              </a:p>
            </c:rich>
          </c:tx>
          <c:layout>
            <c:manualLayout>
              <c:xMode val="edge"/>
              <c:yMode val="edge"/>
              <c:x val="6.6361779317729748E-3"/>
              <c:y val="0.1769387067069367"/>
            </c:manualLayout>
          </c:layout>
          <c:overlay val="0"/>
        </c:title>
        <c:numFmt formatCode="#,##0" sourceLinked="0"/>
        <c:majorTickMark val="none"/>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5560320"/>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v>Scotland</c:v>
          </c:tx>
          <c:spPr>
            <a:ln>
              <a:solidFill>
                <a:schemeClr val="accent5">
                  <a:lumMod val="75000"/>
                </a:schemeClr>
              </a:solidFill>
            </a:ln>
          </c:spPr>
          <c:marker>
            <c:symbol val="square"/>
            <c:size val="5"/>
            <c:spPr>
              <a:solidFill>
                <a:schemeClr val="accent5">
                  <a:lumMod val="75000"/>
                </a:schemeClr>
              </a:solidFill>
              <a:ln>
                <a:solidFill>
                  <a:schemeClr val="accent5">
                    <a:lumMod val="75000"/>
                  </a:schemeClr>
                </a:solidFill>
              </a:ln>
            </c:spPr>
          </c:marker>
          <c:cat>
            <c:strRef>
              <c:f>'3. Older People (65+)'!$S$219:$AB$219</c:f>
              <c:strCache>
                <c:ptCount val="10"/>
                <c:pt idx="0">
                  <c:v>2005-06</c:v>
                </c:pt>
                <c:pt idx="1">
                  <c:v>2006-07</c:v>
                </c:pt>
                <c:pt idx="2">
                  <c:v>2007-08</c:v>
                </c:pt>
                <c:pt idx="3">
                  <c:v>2008-09</c:v>
                </c:pt>
                <c:pt idx="4">
                  <c:v>2009-10</c:v>
                </c:pt>
                <c:pt idx="5">
                  <c:v>2010-11</c:v>
                </c:pt>
                <c:pt idx="6">
                  <c:v>2011-12</c:v>
                </c:pt>
                <c:pt idx="7">
                  <c:v>2012-13</c:v>
                </c:pt>
                <c:pt idx="8">
                  <c:v>2013-14</c:v>
                </c:pt>
                <c:pt idx="9">
                  <c:v>2014-15</c:v>
                </c:pt>
              </c:strCache>
            </c:strRef>
          </c:cat>
          <c:val>
            <c:numRef>
              <c:f>'3. Older People (65+)'!$S$221:$AB$221</c:f>
              <c:numCache>
                <c:formatCode>General</c:formatCode>
                <c:ptCount val="10"/>
                <c:pt idx="0">
                  <c:v>484</c:v>
                </c:pt>
                <c:pt idx="1">
                  <c:v>550</c:v>
                </c:pt>
                <c:pt idx="2">
                  <c:v>653</c:v>
                </c:pt>
                <c:pt idx="3">
                  <c:v>859</c:v>
                </c:pt>
                <c:pt idx="4">
                  <c:v>1190</c:v>
                </c:pt>
                <c:pt idx="5">
                  <c:v>1435</c:v>
                </c:pt>
                <c:pt idx="6">
                  <c:v>1663</c:v>
                </c:pt>
                <c:pt idx="7">
                  <c:v>1936</c:v>
                </c:pt>
                <c:pt idx="8">
                  <c:v>2311</c:v>
                </c:pt>
                <c:pt idx="9">
                  <c:v>2352.029738126942</c:v>
                </c:pt>
              </c:numCache>
            </c:numRef>
          </c:val>
          <c:smooth val="0"/>
        </c:ser>
        <c:ser>
          <c:idx val="1"/>
          <c:order val="1"/>
          <c:tx>
            <c:v>LA</c:v>
          </c:tx>
          <c:spPr>
            <a:ln>
              <a:solidFill>
                <a:schemeClr val="tx2">
                  <a:lumMod val="60000"/>
                  <a:lumOff val="40000"/>
                </a:schemeClr>
              </a:solidFill>
            </a:ln>
          </c:spPr>
          <c:marker>
            <c:symbol val="none"/>
          </c:marker>
          <c:dPt>
            <c:idx val="1"/>
            <c:bubble3D val="0"/>
            <c:spPr>
              <a:ln>
                <a:noFill/>
              </a:ln>
            </c:spPr>
          </c:dPt>
          <c:dPt>
            <c:idx val="2"/>
            <c:bubble3D val="0"/>
            <c:spPr>
              <a:ln>
                <a:noFill/>
              </a:ln>
            </c:spPr>
          </c:dPt>
          <c:dPt>
            <c:idx val="3"/>
            <c:bubble3D val="0"/>
            <c:spPr>
              <a:ln>
                <a:noFill/>
              </a:ln>
            </c:spPr>
          </c:dPt>
          <c:dPt>
            <c:idx val="4"/>
            <c:bubble3D val="0"/>
            <c:spPr>
              <a:ln>
                <a:noFill/>
              </a:ln>
            </c:spPr>
          </c:dPt>
          <c:dPt>
            <c:idx val="5"/>
            <c:bubble3D val="0"/>
            <c:spPr>
              <a:ln>
                <a:noFill/>
              </a:ln>
            </c:spPr>
          </c:dPt>
          <c:cat>
            <c:strRef>
              <c:f>'3. Older People (65+)'!$S$219:$AB$219</c:f>
              <c:strCache>
                <c:ptCount val="10"/>
                <c:pt idx="0">
                  <c:v>2005-06</c:v>
                </c:pt>
                <c:pt idx="1">
                  <c:v>2006-07</c:v>
                </c:pt>
                <c:pt idx="2">
                  <c:v>2007-08</c:v>
                </c:pt>
                <c:pt idx="3">
                  <c:v>2008-09</c:v>
                </c:pt>
                <c:pt idx="4">
                  <c:v>2009-10</c:v>
                </c:pt>
                <c:pt idx="5">
                  <c:v>2010-11</c:v>
                </c:pt>
                <c:pt idx="6">
                  <c:v>2011-12</c:v>
                </c:pt>
                <c:pt idx="7">
                  <c:v>2012-13</c:v>
                </c:pt>
                <c:pt idx="8">
                  <c:v>2013-14</c:v>
                </c:pt>
                <c:pt idx="9">
                  <c:v>2014-15</c:v>
                </c:pt>
              </c:strCache>
            </c:strRef>
          </c:cat>
          <c:val>
            <c:numRef>
              <c:f>'3. Older People (65+)'!$S$222:$AB$222</c:f>
              <c:numCache>
                <c:formatCode>General</c:formatCode>
                <c:ptCount val="10"/>
                <c:pt idx="0">
                  <c:v>0</c:v>
                </c:pt>
                <c:pt idx="1">
                  <c:v>0</c:v>
                </c:pt>
                <c:pt idx="2">
                  <c:v>0</c:v>
                </c:pt>
                <c:pt idx="3">
                  <c:v>0</c:v>
                </c:pt>
                <c:pt idx="4">
                  <c:v>0</c:v>
                </c:pt>
                <c:pt idx="5">
                  <c:v>0</c:v>
                </c:pt>
                <c:pt idx="6">
                  <c:v>0</c:v>
                </c:pt>
                <c:pt idx="7">
                  <c:v>0</c:v>
                </c:pt>
                <c:pt idx="8">
                  <c:v>0</c:v>
                </c:pt>
                <c:pt idx="9">
                  <c:v>0</c:v>
                </c:pt>
              </c:numCache>
            </c:numRef>
          </c:val>
          <c:smooth val="0"/>
        </c:ser>
        <c:dLbls>
          <c:showLegendKey val="0"/>
          <c:showVal val="0"/>
          <c:showCatName val="0"/>
          <c:showSerName val="0"/>
          <c:showPercent val="0"/>
          <c:showBubbleSize val="0"/>
        </c:dLbls>
        <c:marker val="1"/>
        <c:smooth val="0"/>
        <c:axId val="255765504"/>
        <c:axId val="255771392"/>
      </c:lineChart>
      <c:catAx>
        <c:axId val="255765504"/>
        <c:scaling>
          <c:orientation val="minMax"/>
        </c:scaling>
        <c:delete val="0"/>
        <c:axPos val="b"/>
        <c:numFmt formatCode="General" sourceLinked="1"/>
        <c:majorTickMark val="out"/>
        <c:minorTickMark val="none"/>
        <c:tickLblPos val="nextTo"/>
        <c:spPr>
          <a:ln>
            <a:solidFill>
              <a:schemeClr val="bg1">
                <a:lumMod val="50000"/>
              </a:schemeClr>
            </a:solidFill>
          </a:ln>
        </c:spPr>
        <c:txPr>
          <a:bodyPr rot="-2400000" vert="horz"/>
          <a:lstStyle/>
          <a:p>
            <a:pPr>
              <a:defRPr sz="1100" b="0" i="0" u="none" strike="noStrike" baseline="0">
                <a:solidFill>
                  <a:srgbClr val="000000"/>
                </a:solidFill>
                <a:latin typeface="Calibri"/>
                <a:ea typeface="Calibri"/>
                <a:cs typeface="Calibri"/>
              </a:defRPr>
            </a:pPr>
            <a:endParaRPr lang="en-US"/>
          </a:p>
        </c:txPr>
        <c:crossAx val="255771392"/>
        <c:crosses val="autoZero"/>
        <c:auto val="1"/>
        <c:lblAlgn val="ctr"/>
        <c:lblOffset val="100"/>
        <c:noMultiLvlLbl val="0"/>
      </c:catAx>
      <c:valAx>
        <c:axId val="255771392"/>
        <c:scaling>
          <c:orientation val="minMax"/>
        </c:scaling>
        <c:delete val="0"/>
        <c:axPos val="l"/>
        <c:majorGridlines/>
        <c:title>
          <c:tx>
            <c:rich>
              <a:bodyPr/>
              <a:lstStyle/>
              <a:p>
                <a:pPr>
                  <a:defRPr sz="1300" b="1" i="0" u="none" strike="noStrike" baseline="0">
                    <a:solidFill>
                      <a:srgbClr val="000000"/>
                    </a:solidFill>
                    <a:latin typeface="Calibri"/>
                    <a:ea typeface="Calibri"/>
                    <a:cs typeface="Calibri"/>
                  </a:defRPr>
                </a:pPr>
                <a:r>
                  <a:rPr lang="en-GB"/>
                  <a:t>Number of clients</a:t>
                </a:r>
              </a:p>
            </c:rich>
          </c:tx>
          <c:layout>
            <c:manualLayout>
              <c:xMode val="edge"/>
              <c:yMode val="edge"/>
              <c:x val="1.6786510176793938E-2"/>
              <c:y val="0.24321178602674665"/>
            </c:manualLayout>
          </c:layout>
          <c:overlay val="0"/>
        </c:title>
        <c:numFmt formatCode="#,##0" sourceLinked="0"/>
        <c:majorTickMark val="out"/>
        <c:minorTickMark val="none"/>
        <c:tickLblPos val="nextTo"/>
        <c:spPr>
          <a:ln>
            <a:noFill/>
          </a:ln>
        </c:spPr>
        <c:txPr>
          <a:bodyPr rot="0" vert="horz"/>
          <a:lstStyle/>
          <a:p>
            <a:pPr>
              <a:defRPr sz="1100" b="0" i="0" u="none" strike="noStrike" baseline="0">
                <a:solidFill>
                  <a:srgbClr val="000000"/>
                </a:solidFill>
                <a:latin typeface="Calibri"/>
                <a:ea typeface="Calibri"/>
                <a:cs typeface="Calibri"/>
              </a:defRPr>
            </a:pPr>
            <a:endParaRPr lang="en-US"/>
          </a:p>
        </c:txPr>
        <c:crossAx val="255765504"/>
        <c:crosses val="autoZero"/>
        <c:crossBetween val="between"/>
      </c:valAx>
      <c:spPr>
        <a:ln>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percentStacked"/>
        <c:varyColors val="0"/>
        <c:ser>
          <c:idx val="0"/>
          <c:order val="0"/>
          <c:tx>
            <c:strRef>
              <c:f>'3. Older People (65+)'!$O$140</c:f>
              <c:strCache>
                <c:ptCount val="1"/>
                <c:pt idx="0">
                  <c:v>65-74</c:v>
                </c:pt>
              </c:strCache>
            </c:strRef>
          </c:tx>
          <c:spPr>
            <a:solidFill>
              <a:schemeClr val="accent5">
                <a:lumMod val="75000"/>
              </a:schemeClr>
            </a:solidFill>
          </c:spPr>
          <c:invertIfNegative val="0"/>
          <c:dPt>
            <c:idx val="7"/>
            <c:invertIfNegative val="0"/>
            <c:bubble3D val="0"/>
            <c:spPr>
              <a:solidFill>
                <a:schemeClr val="bg1">
                  <a:lumMod val="50000"/>
                </a:schemeClr>
              </a:solidFill>
            </c:spPr>
          </c:dPt>
          <c:cat>
            <c:strRef>
              <c:f>'3. Older People (65+)'!$N$141:$N$149</c:f>
              <c:strCache>
                <c:ptCount val="9"/>
                <c:pt idx="0">
                  <c:v>Frail older people</c:v>
                </c:pt>
                <c:pt idx="1">
                  <c:v>Dementia</c:v>
                </c:pt>
                <c:pt idx="2">
                  <c:v>Physical Disability</c:v>
                </c:pt>
                <c:pt idx="3">
                  <c:v>Other</c:v>
                </c:pt>
                <c:pt idx="4">
                  <c:v>Mental Health</c:v>
                </c:pt>
                <c:pt idx="5">
                  <c:v>Learning and Physical Disability</c:v>
                </c:pt>
                <c:pt idx="6">
                  <c:v>Learning Disability </c:v>
                </c:pt>
                <c:pt idx="7">
                  <c:v>Not known</c:v>
                </c:pt>
                <c:pt idx="8">
                  <c:v>All</c:v>
                </c:pt>
              </c:strCache>
            </c:strRef>
          </c:cat>
          <c:val>
            <c:numRef>
              <c:f>'3. Older People (65+)'!$O$141:$O$149</c:f>
              <c:numCache>
                <c:formatCode>General</c:formatCode>
                <c:ptCount val="9"/>
                <c:pt idx="0">
                  <c:v>3750</c:v>
                </c:pt>
                <c:pt idx="1">
                  <c:v>570</c:v>
                </c:pt>
                <c:pt idx="2">
                  <c:v>3470</c:v>
                </c:pt>
                <c:pt idx="3">
                  <c:v>690</c:v>
                </c:pt>
                <c:pt idx="4">
                  <c:v>680</c:v>
                </c:pt>
                <c:pt idx="5">
                  <c:v>80</c:v>
                </c:pt>
                <c:pt idx="6">
                  <c:v>410</c:v>
                </c:pt>
                <c:pt idx="7">
                  <c:v>270</c:v>
                </c:pt>
                <c:pt idx="8">
                  <c:v>9910</c:v>
                </c:pt>
              </c:numCache>
            </c:numRef>
          </c:val>
        </c:ser>
        <c:ser>
          <c:idx val="1"/>
          <c:order val="1"/>
          <c:tx>
            <c:strRef>
              <c:f>'3. Older People (65+)'!$P$140</c:f>
              <c:strCache>
                <c:ptCount val="1"/>
                <c:pt idx="0">
                  <c:v>75-84</c:v>
                </c:pt>
              </c:strCache>
            </c:strRef>
          </c:tx>
          <c:spPr>
            <a:solidFill>
              <a:schemeClr val="accent5">
                <a:lumMod val="60000"/>
                <a:lumOff val="40000"/>
              </a:schemeClr>
            </a:solidFill>
          </c:spPr>
          <c:invertIfNegative val="0"/>
          <c:dPt>
            <c:idx val="7"/>
            <c:invertIfNegative val="0"/>
            <c:bubble3D val="0"/>
            <c:spPr>
              <a:solidFill>
                <a:schemeClr val="bg1">
                  <a:lumMod val="75000"/>
                </a:schemeClr>
              </a:solidFill>
            </c:spPr>
          </c:dPt>
          <c:cat>
            <c:strRef>
              <c:f>'3. Older People (65+)'!$N$141:$N$149</c:f>
              <c:strCache>
                <c:ptCount val="9"/>
                <c:pt idx="0">
                  <c:v>Frail older people</c:v>
                </c:pt>
                <c:pt idx="1">
                  <c:v>Dementia</c:v>
                </c:pt>
                <c:pt idx="2">
                  <c:v>Physical Disability</c:v>
                </c:pt>
                <c:pt idx="3">
                  <c:v>Other</c:v>
                </c:pt>
                <c:pt idx="4">
                  <c:v>Mental Health</c:v>
                </c:pt>
                <c:pt idx="5">
                  <c:v>Learning and Physical Disability</c:v>
                </c:pt>
                <c:pt idx="6">
                  <c:v>Learning Disability </c:v>
                </c:pt>
                <c:pt idx="7">
                  <c:v>Not known</c:v>
                </c:pt>
                <c:pt idx="8">
                  <c:v>All</c:v>
                </c:pt>
              </c:strCache>
            </c:strRef>
          </c:cat>
          <c:val>
            <c:numRef>
              <c:f>'3. Older People (65+)'!$P$141:$P$149</c:f>
              <c:numCache>
                <c:formatCode>General</c:formatCode>
                <c:ptCount val="9"/>
                <c:pt idx="0">
                  <c:v>10460</c:v>
                </c:pt>
                <c:pt idx="1">
                  <c:v>1950</c:v>
                </c:pt>
                <c:pt idx="2">
                  <c:v>5900</c:v>
                </c:pt>
                <c:pt idx="3">
                  <c:v>1080</c:v>
                </c:pt>
                <c:pt idx="4">
                  <c:v>670</c:v>
                </c:pt>
                <c:pt idx="5">
                  <c:v>30</c:v>
                </c:pt>
                <c:pt idx="6">
                  <c:v>150</c:v>
                </c:pt>
                <c:pt idx="7">
                  <c:v>480</c:v>
                </c:pt>
                <c:pt idx="8">
                  <c:v>20730</c:v>
                </c:pt>
              </c:numCache>
            </c:numRef>
          </c:val>
        </c:ser>
        <c:ser>
          <c:idx val="2"/>
          <c:order val="2"/>
          <c:tx>
            <c:strRef>
              <c:f>'3. Older People (65+)'!$Q$140</c:f>
              <c:strCache>
                <c:ptCount val="1"/>
                <c:pt idx="0">
                  <c:v>85+</c:v>
                </c:pt>
              </c:strCache>
            </c:strRef>
          </c:tx>
          <c:spPr>
            <a:solidFill>
              <a:schemeClr val="accent5">
                <a:lumMod val="20000"/>
                <a:lumOff val="80000"/>
              </a:schemeClr>
            </a:solidFill>
          </c:spPr>
          <c:invertIfNegative val="0"/>
          <c:dPt>
            <c:idx val="7"/>
            <c:invertIfNegative val="0"/>
            <c:bubble3D val="0"/>
            <c:spPr>
              <a:solidFill>
                <a:schemeClr val="bg1">
                  <a:lumMod val="95000"/>
                </a:schemeClr>
              </a:solidFill>
            </c:spPr>
          </c:dPt>
          <c:cat>
            <c:strRef>
              <c:f>'3. Older People (65+)'!$N$141:$N$149</c:f>
              <c:strCache>
                <c:ptCount val="9"/>
                <c:pt idx="0">
                  <c:v>Frail older people</c:v>
                </c:pt>
                <c:pt idx="1">
                  <c:v>Dementia</c:v>
                </c:pt>
                <c:pt idx="2">
                  <c:v>Physical Disability</c:v>
                </c:pt>
                <c:pt idx="3">
                  <c:v>Other</c:v>
                </c:pt>
                <c:pt idx="4">
                  <c:v>Mental Health</c:v>
                </c:pt>
                <c:pt idx="5">
                  <c:v>Learning and Physical Disability</c:v>
                </c:pt>
                <c:pt idx="6">
                  <c:v>Learning Disability </c:v>
                </c:pt>
                <c:pt idx="7">
                  <c:v>Not known</c:v>
                </c:pt>
                <c:pt idx="8">
                  <c:v>All</c:v>
                </c:pt>
              </c:strCache>
            </c:strRef>
          </c:cat>
          <c:val>
            <c:numRef>
              <c:f>'3. Older People (65+)'!$Q$141:$Q$149</c:f>
              <c:numCache>
                <c:formatCode>General</c:formatCode>
                <c:ptCount val="9"/>
                <c:pt idx="0">
                  <c:v>10900</c:v>
                </c:pt>
                <c:pt idx="1">
                  <c:v>1380</c:v>
                </c:pt>
                <c:pt idx="2">
                  <c:v>4920</c:v>
                </c:pt>
                <c:pt idx="3">
                  <c:v>950</c:v>
                </c:pt>
                <c:pt idx="4">
                  <c:v>450</c:v>
                </c:pt>
                <c:pt idx="5">
                  <c:v>10</c:v>
                </c:pt>
                <c:pt idx="6">
                  <c:v>20</c:v>
                </c:pt>
                <c:pt idx="7">
                  <c:v>390</c:v>
                </c:pt>
                <c:pt idx="8">
                  <c:v>19020</c:v>
                </c:pt>
              </c:numCache>
            </c:numRef>
          </c:val>
        </c:ser>
        <c:dLbls>
          <c:showLegendKey val="0"/>
          <c:showVal val="0"/>
          <c:showCatName val="0"/>
          <c:showSerName val="0"/>
          <c:showPercent val="0"/>
          <c:showBubbleSize val="0"/>
        </c:dLbls>
        <c:gapWidth val="42"/>
        <c:overlap val="100"/>
        <c:axId val="255098240"/>
        <c:axId val="255104128"/>
      </c:barChart>
      <c:catAx>
        <c:axId val="255098240"/>
        <c:scaling>
          <c:orientation val="minMax"/>
        </c:scaling>
        <c:delete val="0"/>
        <c:axPos val="b"/>
        <c:numFmt formatCode="General" sourceLinked="1"/>
        <c:majorTickMark val="out"/>
        <c:minorTickMark val="none"/>
        <c:tickLblPos val="nextTo"/>
        <c:spPr>
          <a:ln>
            <a:noFill/>
          </a:ln>
        </c:spPr>
        <c:txPr>
          <a:bodyPr rot="0" vert="horz"/>
          <a:lstStyle/>
          <a:p>
            <a:pPr>
              <a:defRPr sz="1100" b="0" i="0" u="none" strike="noStrike" baseline="0">
                <a:solidFill>
                  <a:srgbClr val="000000"/>
                </a:solidFill>
                <a:latin typeface="Calibri"/>
                <a:ea typeface="Calibri"/>
                <a:cs typeface="Calibri"/>
              </a:defRPr>
            </a:pPr>
            <a:endParaRPr lang="en-US"/>
          </a:p>
        </c:txPr>
        <c:crossAx val="255104128"/>
        <c:crosses val="autoZero"/>
        <c:auto val="1"/>
        <c:lblAlgn val="ctr"/>
        <c:lblOffset val="100"/>
        <c:noMultiLvlLbl val="0"/>
      </c:catAx>
      <c:valAx>
        <c:axId val="255104128"/>
        <c:scaling>
          <c:orientation val="minMax"/>
        </c:scaling>
        <c:delete val="0"/>
        <c:axPos val="l"/>
        <c:majorGridlines/>
        <c:numFmt formatCode="0%" sourceLinked="1"/>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5098240"/>
        <c:crosses val="autoZero"/>
        <c:crossBetween val="between"/>
      </c:valAx>
    </c:plotArea>
    <c:legend>
      <c:legendPos val="r"/>
      <c:layout>
        <c:manualLayout>
          <c:xMode val="edge"/>
          <c:yMode val="edge"/>
          <c:x val="0.88561951668392047"/>
          <c:y val="0.31305896586604259"/>
          <c:w val="9.4121501744552805E-2"/>
          <c:h val="0.20643593354357154"/>
        </c:manualLayout>
      </c:layout>
      <c:overlay val="0"/>
      <c:txPr>
        <a:bodyPr/>
        <a:lstStyle/>
        <a:p>
          <a:pPr>
            <a:defRPr sz="1195"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'3. Older People (65+)'!$R$192</c:f>
              <c:strCache>
                <c:ptCount val="1"/>
                <c:pt idx="0">
                  <c:v>All</c:v>
                </c:pt>
              </c:strCache>
            </c:strRef>
          </c:tx>
          <c:spPr>
            <a:solidFill>
              <a:schemeClr val="accent5">
                <a:lumMod val="75000"/>
              </a:schemeClr>
            </a:solidFill>
          </c:spPr>
          <c:invertIfNegative val="0"/>
          <c:cat>
            <c:strRef>
              <c:f>'3. Older People (65+)'!$M$193:$M$197</c:f>
              <c:strCache>
                <c:ptCount val="5"/>
                <c:pt idx="0">
                  <c:v>2011</c:v>
                </c:pt>
                <c:pt idx="1">
                  <c:v>2012</c:v>
                </c:pt>
                <c:pt idx="2">
                  <c:v>2013</c:v>
                </c:pt>
                <c:pt idx="3">
                  <c:v>2014</c:v>
                </c:pt>
                <c:pt idx="4">
                  <c:v>2014-15*</c:v>
                </c:pt>
              </c:strCache>
            </c:strRef>
          </c:cat>
          <c:val>
            <c:numRef>
              <c:f>'3. Older People (65+)'!$R$193:$R$197</c:f>
              <c:numCache>
                <c:formatCode>#,##0</c:formatCode>
                <c:ptCount val="5"/>
                <c:pt idx="0">
                  <c:v>92910</c:v>
                </c:pt>
                <c:pt idx="1">
                  <c:v>93290</c:v>
                </c:pt>
                <c:pt idx="2">
                  <c:v>96920</c:v>
                </c:pt>
                <c:pt idx="3">
                  <c:v>94680</c:v>
                </c:pt>
                <c:pt idx="4">
                  <c:v>104710</c:v>
                </c:pt>
              </c:numCache>
            </c:numRef>
          </c:val>
        </c:ser>
        <c:dLbls>
          <c:showLegendKey val="0"/>
          <c:showVal val="0"/>
          <c:showCatName val="0"/>
          <c:showSerName val="0"/>
          <c:showPercent val="0"/>
          <c:showBubbleSize val="0"/>
        </c:dLbls>
        <c:gapWidth val="150"/>
        <c:overlap val="100"/>
        <c:axId val="255120128"/>
        <c:axId val="255121664"/>
      </c:barChart>
      <c:catAx>
        <c:axId val="255120128"/>
        <c:scaling>
          <c:orientation val="minMax"/>
        </c:scaling>
        <c:delete val="0"/>
        <c:axPos val="b"/>
        <c:numFmt formatCode="General" sourceLinked="1"/>
        <c:majorTickMark val="none"/>
        <c:minorTickMark val="none"/>
        <c:tickLblPos val="nextTo"/>
        <c:spPr>
          <a:ln>
            <a:solidFill>
              <a:schemeClr val="bg1">
                <a:lumMod val="50000"/>
              </a:schemeClr>
            </a:solidFill>
          </a:ln>
        </c:spPr>
        <c:txPr>
          <a:bodyPr rot="0" vert="horz"/>
          <a:lstStyle/>
          <a:p>
            <a:pPr>
              <a:defRPr sz="1300" b="0" i="0" u="none" strike="noStrike" baseline="0">
                <a:solidFill>
                  <a:srgbClr val="000000"/>
                </a:solidFill>
                <a:latin typeface="Calibri"/>
                <a:ea typeface="Calibri"/>
                <a:cs typeface="Calibri"/>
              </a:defRPr>
            </a:pPr>
            <a:endParaRPr lang="en-US"/>
          </a:p>
        </c:txPr>
        <c:crossAx val="255121664"/>
        <c:crosses val="autoZero"/>
        <c:auto val="1"/>
        <c:lblAlgn val="ctr"/>
        <c:lblOffset val="100"/>
        <c:noMultiLvlLbl val="0"/>
      </c:catAx>
      <c:valAx>
        <c:axId val="255121664"/>
        <c:scaling>
          <c:orientation val="minMax"/>
          <c:min val="0"/>
        </c:scaling>
        <c:delete val="0"/>
        <c:axPos val="l"/>
        <c:majorGridlines/>
        <c:numFmt formatCode="#,##0" sourceLinked="1"/>
        <c:majorTickMark val="out"/>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5120128"/>
        <c:crosses val="autoZero"/>
        <c:crossBetween val="between"/>
      </c:valAx>
      <c:spPr>
        <a:ln>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userShapes r:id="rId1"/>
</c:chartSpace>
</file>

<file path=xl/charts/chart2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124918304429875"/>
          <c:y val="4.8062855779391213E-2"/>
          <c:w val="0.75123030008139324"/>
          <c:h val="0.72352626376248419"/>
        </c:manualLayout>
      </c:layout>
      <c:lineChart>
        <c:grouping val="standard"/>
        <c:varyColors val="0"/>
        <c:ser>
          <c:idx val="4"/>
          <c:order val="0"/>
          <c:tx>
            <c:strRef>
              <c:f>'3. Older People (65+)'!$N$34</c:f>
              <c:strCache>
                <c:ptCount val="1"/>
                <c:pt idx="0">
                  <c:v>Total Clients</c:v>
                </c:pt>
              </c:strCache>
            </c:strRef>
          </c:tx>
          <c:spPr>
            <a:ln>
              <a:solidFill>
                <a:schemeClr val="accent5">
                  <a:lumMod val="60000"/>
                  <a:lumOff val="40000"/>
                </a:schemeClr>
              </a:solidFill>
            </a:ln>
          </c:spPr>
          <c:marker>
            <c:symbol val="square"/>
            <c:size val="5"/>
            <c:spPr>
              <a:solidFill>
                <a:schemeClr val="accent5">
                  <a:lumMod val="60000"/>
                  <a:lumOff val="40000"/>
                </a:schemeClr>
              </a:solidFill>
              <a:ln>
                <a:solidFill>
                  <a:schemeClr val="accent5">
                    <a:lumMod val="60000"/>
                    <a:lumOff val="40000"/>
                  </a:schemeClr>
                </a:solidFill>
              </a:ln>
            </c:spPr>
          </c:marker>
          <c:cat>
            <c:numRef>
              <c:f>'3. Older People (65+)'!$Y$33:$AC$33</c:f>
              <c:numCache>
                <c:formatCode>General</c:formatCode>
                <c:ptCount val="5"/>
                <c:pt idx="0">
                  <c:v>2011</c:v>
                </c:pt>
                <c:pt idx="1">
                  <c:v>2012</c:v>
                </c:pt>
                <c:pt idx="2">
                  <c:v>2013</c:v>
                </c:pt>
                <c:pt idx="3">
                  <c:v>2014</c:v>
                </c:pt>
                <c:pt idx="4">
                  <c:v>2015</c:v>
                </c:pt>
              </c:numCache>
            </c:numRef>
          </c:cat>
          <c:val>
            <c:numRef>
              <c:f>'3. Older People (65+)'!$Y$34:$AC$34</c:f>
              <c:numCache>
                <c:formatCode>#,##0</c:formatCode>
                <c:ptCount val="5"/>
                <c:pt idx="0">
                  <c:v>51731</c:v>
                </c:pt>
                <c:pt idx="1">
                  <c:v>51118</c:v>
                </c:pt>
                <c:pt idx="2">
                  <c:v>50369</c:v>
                </c:pt>
                <c:pt idx="3">
                  <c:v>50442</c:v>
                </c:pt>
                <c:pt idx="4">
                  <c:v>49654</c:v>
                </c:pt>
              </c:numCache>
            </c:numRef>
          </c:val>
          <c:smooth val="0"/>
        </c:ser>
        <c:dLbls>
          <c:showLegendKey val="0"/>
          <c:showVal val="0"/>
          <c:showCatName val="0"/>
          <c:showSerName val="0"/>
          <c:showPercent val="0"/>
          <c:showBubbleSize val="0"/>
        </c:dLbls>
        <c:marker val="1"/>
        <c:smooth val="0"/>
        <c:axId val="255810944"/>
        <c:axId val="255813120"/>
      </c:lineChart>
      <c:lineChart>
        <c:grouping val="standard"/>
        <c:varyColors val="0"/>
        <c:ser>
          <c:idx val="6"/>
          <c:order val="1"/>
          <c:tx>
            <c:strRef>
              <c:f>'3. Older People (65+)'!$N$36</c:f>
              <c:strCache>
                <c:ptCount val="1"/>
                <c:pt idx="0">
                  <c:v>Total Hours (excluding 24/7 Care)</c:v>
                </c:pt>
              </c:strCache>
            </c:strRef>
          </c:tx>
          <c:spPr>
            <a:ln>
              <a:solidFill>
                <a:schemeClr val="accent4">
                  <a:lumMod val="75000"/>
                </a:schemeClr>
              </a:solidFill>
            </a:ln>
          </c:spPr>
          <c:marker>
            <c:symbol val="square"/>
            <c:size val="5"/>
            <c:spPr>
              <a:solidFill>
                <a:schemeClr val="accent4">
                  <a:lumMod val="75000"/>
                </a:schemeClr>
              </a:solidFill>
              <a:ln>
                <a:solidFill>
                  <a:schemeClr val="accent4">
                    <a:lumMod val="75000"/>
                  </a:schemeClr>
                </a:solidFill>
              </a:ln>
            </c:spPr>
          </c:marker>
          <c:cat>
            <c:numRef>
              <c:f>'3. Older People (65+)'!$Y$33:$AC$33</c:f>
              <c:numCache>
                <c:formatCode>General</c:formatCode>
                <c:ptCount val="5"/>
                <c:pt idx="0">
                  <c:v>2011</c:v>
                </c:pt>
                <c:pt idx="1">
                  <c:v>2012</c:v>
                </c:pt>
                <c:pt idx="2">
                  <c:v>2013</c:v>
                </c:pt>
                <c:pt idx="3">
                  <c:v>2014</c:v>
                </c:pt>
                <c:pt idx="4">
                  <c:v>2015</c:v>
                </c:pt>
              </c:numCache>
            </c:numRef>
          </c:cat>
          <c:val>
            <c:numRef>
              <c:f>'3. Older People (65+)'!$Y$36:$AC$36</c:f>
              <c:numCache>
                <c:formatCode>#,##0</c:formatCode>
                <c:ptCount val="5"/>
                <c:pt idx="0">
                  <c:v>415427.23000000004</c:v>
                </c:pt>
                <c:pt idx="1">
                  <c:v>423391.1</c:v>
                </c:pt>
                <c:pt idx="2">
                  <c:v>429004.66999999993</c:v>
                </c:pt>
                <c:pt idx="3">
                  <c:v>450003.66999999987</c:v>
                </c:pt>
                <c:pt idx="4">
                  <c:v>453095.52</c:v>
                </c:pt>
              </c:numCache>
            </c:numRef>
          </c:val>
          <c:smooth val="0"/>
        </c:ser>
        <c:dLbls>
          <c:showLegendKey val="0"/>
          <c:showVal val="0"/>
          <c:showCatName val="0"/>
          <c:showSerName val="0"/>
          <c:showPercent val="0"/>
          <c:showBubbleSize val="0"/>
        </c:dLbls>
        <c:marker val="1"/>
        <c:smooth val="0"/>
        <c:axId val="255819776"/>
        <c:axId val="255821312"/>
      </c:lineChart>
      <c:catAx>
        <c:axId val="255810944"/>
        <c:scaling>
          <c:orientation val="minMax"/>
        </c:scaling>
        <c:delete val="0"/>
        <c:axPos val="b"/>
        <c:numFmt formatCode="General" sourceLinked="1"/>
        <c:majorTickMark val="out"/>
        <c:minorTickMark val="none"/>
        <c:tickLblPos val="nextTo"/>
        <c:spPr>
          <a:ln>
            <a:solidFill>
              <a:schemeClr val="bg1">
                <a:lumMod val="50000"/>
              </a:schemeClr>
            </a:solidFill>
          </a:ln>
        </c:spPr>
        <c:txPr>
          <a:bodyPr rot="0" vert="horz"/>
          <a:lstStyle/>
          <a:p>
            <a:pPr>
              <a:defRPr sz="1300" b="0" i="0" u="none" strike="noStrike" baseline="0">
                <a:solidFill>
                  <a:srgbClr val="000000"/>
                </a:solidFill>
                <a:latin typeface="Calibri"/>
                <a:ea typeface="Calibri"/>
                <a:cs typeface="Calibri"/>
              </a:defRPr>
            </a:pPr>
            <a:endParaRPr lang="en-US"/>
          </a:p>
        </c:txPr>
        <c:crossAx val="255813120"/>
        <c:crosses val="autoZero"/>
        <c:auto val="1"/>
        <c:lblAlgn val="ctr"/>
        <c:lblOffset val="100"/>
        <c:noMultiLvlLbl val="0"/>
      </c:catAx>
      <c:valAx>
        <c:axId val="255813120"/>
        <c:scaling>
          <c:orientation val="minMax"/>
          <c:min val="0"/>
        </c:scaling>
        <c:delete val="0"/>
        <c:axPos val="l"/>
        <c:title>
          <c:tx>
            <c:rich>
              <a:bodyPr/>
              <a:lstStyle/>
              <a:p>
                <a:pPr>
                  <a:defRPr sz="1300" b="1" i="0" u="none" strike="noStrike" baseline="0">
                    <a:solidFill>
                      <a:srgbClr val="000000"/>
                    </a:solidFill>
                    <a:latin typeface="Calibri"/>
                    <a:ea typeface="Calibri"/>
                    <a:cs typeface="Calibri"/>
                  </a:defRPr>
                </a:pPr>
                <a:r>
                  <a:rPr lang="en-GB"/>
                  <a:t>Number of Clients (thousands)</a:t>
                </a:r>
              </a:p>
            </c:rich>
          </c:tx>
          <c:layout>
            <c:manualLayout>
              <c:xMode val="edge"/>
              <c:yMode val="edge"/>
              <c:x val="1.8936025634832456E-2"/>
              <c:y val="5.2392004845548151E-2"/>
            </c:manualLayout>
          </c:layout>
          <c:overlay val="0"/>
        </c:title>
        <c:numFmt formatCode="#,##0.00" sourceLinked="0"/>
        <c:majorTickMark val="out"/>
        <c:minorTickMark val="none"/>
        <c:tickLblPos val="nextTo"/>
        <c:spPr>
          <a:ln>
            <a:solidFill>
              <a:schemeClr val="bg1">
                <a:lumMod val="50000"/>
              </a:schemeClr>
            </a:solidFill>
          </a:ln>
        </c:spPr>
        <c:txPr>
          <a:bodyPr rot="0" vert="horz"/>
          <a:lstStyle/>
          <a:p>
            <a:pPr>
              <a:defRPr sz="1300" b="0" i="0" u="none" strike="noStrike" baseline="0">
                <a:solidFill>
                  <a:srgbClr val="000000"/>
                </a:solidFill>
                <a:latin typeface="Calibri"/>
                <a:ea typeface="Calibri"/>
                <a:cs typeface="Calibri"/>
              </a:defRPr>
            </a:pPr>
            <a:endParaRPr lang="en-US"/>
          </a:p>
        </c:txPr>
        <c:crossAx val="255810944"/>
        <c:crosses val="autoZero"/>
        <c:crossBetween val="between"/>
        <c:dispUnits>
          <c:builtInUnit val="thousands"/>
        </c:dispUnits>
      </c:valAx>
      <c:catAx>
        <c:axId val="255819776"/>
        <c:scaling>
          <c:orientation val="minMax"/>
        </c:scaling>
        <c:delete val="1"/>
        <c:axPos val="b"/>
        <c:numFmt formatCode="General" sourceLinked="1"/>
        <c:majorTickMark val="out"/>
        <c:minorTickMark val="none"/>
        <c:tickLblPos val="nextTo"/>
        <c:crossAx val="255821312"/>
        <c:crosses val="autoZero"/>
        <c:auto val="1"/>
        <c:lblAlgn val="ctr"/>
        <c:lblOffset val="100"/>
        <c:noMultiLvlLbl val="0"/>
      </c:catAx>
      <c:valAx>
        <c:axId val="255821312"/>
        <c:scaling>
          <c:orientation val="minMax"/>
          <c:min val="0"/>
        </c:scaling>
        <c:delete val="0"/>
        <c:axPos val="r"/>
        <c:title>
          <c:tx>
            <c:rich>
              <a:bodyPr/>
              <a:lstStyle/>
              <a:p>
                <a:pPr>
                  <a:defRPr sz="1300" b="1" i="0" u="none" strike="noStrike" baseline="0">
                    <a:solidFill>
                      <a:srgbClr val="000000"/>
                    </a:solidFill>
                    <a:latin typeface="Calibri"/>
                    <a:ea typeface="Calibri"/>
                    <a:cs typeface="Calibri"/>
                  </a:defRPr>
                </a:pPr>
                <a:r>
                  <a:rPr lang="en-GB"/>
                  <a:t>Number of hours (thousands)</a:t>
                </a:r>
              </a:p>
            </c:rich>
          </c:tx>
          <c:overlay val="0"/>
        </c:title>
        <c:numFmt formatCode="#,##0.0" sourceLinked="0"/>
        <c:majorTickMark val="out"/>
        <c:minorTickMark val="none"/>
        <c:tickLblPos val="nextTo"/>
        <c:spPr>
          <a:ln>
            <a:solidFill>
              <a:schemeClr val="bg1">
                <a:lumMod val="50000"/>
              </a:schemeClr>
            </a:solidFill>
          </a:ln>
        </c:spPr>
        <c:txPr>
          <a:bodyPr rot="0" vert="horz"/>
          <a:lstStyle/>
          <a:p>
            <a:pPr>
              <a:defRPr sz="1100" b="0" i="0" u="none" strike="noStrike" baseline="0">
                <a:solidFill>
                  <a:srgbClr val="000000"/>
                </a:solidFill>
                <a:latin typeface="Calibri"/>
                <a:ea typeface="Calibri"/>
                <a:cs typeface="Calibri"/>
              </a:defRPr>
            </a:pPr>
            <a:endParaRPr lang="en-US"/>
          </a:p>
        </c:txPr>
        <c:crossAx val="255819776"/>
        <c:crosses val="max"/>
        <c:crossBetween val="between"/>
        <c:dispUnits>
          <c:builtInUnit val="thousands"/>
        </c:dispUnits>
      </c:valAx>
      <c:spPr>
        <a:noFill/>
        <a:ln w="25400">
          <a:noFill/>
        </a:ln>
      </c:spPr>
    </c:plotArea>
    <c:legend>
      <c:legendPos val="b"/>
      <c:overlay val="0"/>
      <c:txPr>
        <a:bodyPr/>
        <a:lstStyle/>
        <a:p>
          <a:pPr>
            <a:defRPr sz="1195"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4713014667594547E-2"/>
          <c:y val="5.8274417825431399E-2"/>
          <c:w val="0.8868287878645742"/>
          <c:h val="0.80571247742968299"/>
        </c:manualLayout>
      </c:layout>
      <c:lineChart>
        <c:grouping val="stacked"/>
        <c:varyColors val="0"/>
        <c:ser>
          <c:idx val="0"/>
          <c:order val="0"/>
          <c:tx>
            <c:strRef>
              <c:f>'3. Older People (65+)'!$N$12</c:f>
              <c:strCache>
                <c:ptCount val="1"/>
                <c:pt idx="0">
                  <c:v>Over 65 rates</c:v>
                </c:pt>
              </c:strCache>
            </c:strRef>
          </c:tx>
          <c:spPr>
            <a:ln>
              <a:solidFill>
                <a:schemeClr val="accent5">
                  <a:lumMod val="75000"/>
                </a:schemeClr>
              </a:solidFill>
            </a:ln>
          </c:spPr>
          <c:marker>
            <c:spPr>
              <a:solidFill>
                <a:schemeClr val="accent5">
                  <a:lumMod val="75000"/>
                </a:schemeClr>
              </a:solidFill>
              <a:ln>
                <a:solidFill>
                  <a:schemeClr val="accent5">
                    <a:lumMod val="75000"/>
                  </a:schemeClr>
                </a:solidFill>
              </a:ln>
            </c:spPr>
          </c:marker>
          <c:cat>
            <c:numRef>
              <c:f>'3. Older People (65+)'!$T$9:$AC$9</c:f>
              <c:numCache>
                <c:formatCode>General</c:formatCode>
                <c:ptCount val="10"/>
                <c:pt idx="0">
                  <c:v>2006</c:v>
                </c:pt>
                <c:pt idx="1">
                  <c:v>2007</c:v>
                </c:pt>
                <c:pt idx="2">
                  <c:v>2008</c:v>
                </c:pt>
                <c:pt idx="3">
                  <c:v>2009</c:v>
                </c:pt>
                <c:pt idx="4">
                  <c:v>2010</c:v>
                </c:pt>
                <c:pt idx="5">
                  <c:v>2011</c:v>
                </c:pt>
                <c:pt idx="6">
                  <c:v>2012</c:v>
                </c:pt>
                <c:pt idx="7">
                  <c:v>2013</c:v>
                </c:pt>
                <c:pt idx="8">
                  <c:v>2014</c:v>
                </c:pt>
                <c:pt idx="9">
                  <c:v>2015</c:v>
                </c:pt>
              </c:numCache>
            </c:numRef>
          </c:cat>
          <c:val>
            <c:numRef>
              <c:f>'3. Older People (65+)'!$T$12:$AC$12</c:f>
              <c:numCache>
                <c:formatCode>0.0</c:formatCode>
                <c:ptCount val="10"/>
                <c:pt idx="0">
                  <c:v>68.260163766143862</c:v>
                </c:pt>
                <c:pt idx="1">
                  <c:v>67.022062517361007</c:v>
                </c:pt>
                <c:pt idx="2">
                  <c:v>64.51560252102604</c:v>
                </c:pt>
                <c:pt idx="3">
                  <c:v>62.854011856776751</c:v>
                </c:pt>
                <c:pt idx="4">
                  <c:v>60.824826404238394</c:v>
                </c:pt>
                <c:pt idx="5">
                  <c:v>55.315913737499898</c:v>
                </c:pt>
                <c:pt idx="6">
                  <c:v>53.454496021081475</c:v>
                </c:pt>
                <c:pt idx="7">
                  <c:v>53.195713842143839</c:v>
                </c:pt>
                <c:pt idx="8">
                  <c:v>52.088571844578986</c:v>
                </c:pt>
                <c:pt idx="9">
                  <c:v>51.274849259956483</c:v>
                </c:pt>
              </c:numCache>
            </c:numRef>
          </c:val>
          <c:smooth val="0"/>
        </c:ser>
        <c:dLbls>
          <c:showLegendKey val="0"/>
          <c:showVal val="0"/>
          <c:showCatName val="0"/>
          <c:showSerName val="0"/>
          <c:showPercent val="0"/>
          <c:showBubbleSize val="0"/>
        </c:dLbls>
        <c:marker val="1"/>
        <c:smooth val="0"/>
        <c:axId val="255849984"/>
        <c:axId val="255851904"/>
      </c:lineChart>
      <c:catAx>
        <c:axId val="255849984"/>
        <c:scaling>
          <c:orientation val="minMax"/>
        </c:scaling>
        <c:delete val="0"/>
        <c:axPos val="b"/>
        <c:numFmt formatCode="General" sourceLinked="1"/>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55851904"/>
        <c:crosses val="autoZero"/>
        <c:auto val="1"/>
        <c:lblAlgn val="ctr"/>
        <c:lblOffset val="100"/>
        <c:noMultiLvlLbl val="0"/>
      </c:catAx>
      <c:valAx>
        <c:axId val="255851904"/>
        <c:scaling>
          <c:orientation val="minMax"/>
          <c:min val="0"/>
        </c:scaling>
        <c:delete val="0"/>
        <c:axPos val="l"/>
        <c:majorGridlines/>
        <c:title>
          <c:tx>
            <c:rich>
              <a:bodyPr/>
              <a:lstStyle/>
              <a:p>
                <a:pPr>
                  <a:defRPr sz="1200" b="1" i="0" u="none" strike="noStrike" baseline="0">
                    <a:solidFill>
                      <a:srgbClr val="000000"/>
                    </a:solidFill>
                    <a:latin typeface="Calibri"/>
                    <a:ea typeface="Calibri"/>
                    <a:cs typeface="Calibri"/>
                  </a:defRPr>
                </a:pPr>
                <a:r>
                  <a:rPr lang="en-GB"/>
                  <a:t>Rates per 1,000 population</a:t>
                </a:r>
              </a:p>
            </c:rich>
          </c:tx>
          <c:layout>
            <c:manualLayout>
              <c:xMode val="edge"/>
              <c:yMode val="edge"/>
              <c:x val="1.4290202432349658E-2"/>
              <c:y val="0.14606524699876433"/>
            </c:manualLayout>
          </c:layout>
          <c:overlay val="0"/>
        </c:title>
        <c:numFmt formatCode="0" sourceLinked="0"/>
        <c:majorTickMark val="out"/>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5849984"/>
        <c:crosses val="autoZero"/>
        <c:crossBetween val="between"/>
      </c:valAx>
    </c:plotArea>
    <c:plotVisOnly val="1"/>
    <c:dispBlanksAs val="zero"/>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4276577797596434E-2"/>
          <c:y val="0.10009975564926318"/>
          <c:w val="0.59892166532305013"/>
          <c:h val="0.88872338730933886"/>
        </c:manualLayout>
      </c:layout>
      <c:pieChart>
        <c:varyColors val="1"/>
        <c:ser>
          <c:idx val="0"/>
          <c:order val="0"/>
          <c:tx>
            <c:strRef>
              <c:f>'3. Older People (65+)'!$O$168</c:f>
              <c:strCache>
                <c:ptCount val="1"/>
                <c:pt idx="0">
                  <c:v>All</c:v>
                </c:pt>
              </c:strCache>
            </c:strRef>
          </c:tx>
          <c:spPr>
            <a:solidFill>
              <a:schemeClr val="tx1">
                <a:lumMod val="50000"/>
                <a:lumOff val="50000"/>
              </a:schemeClr>
            </a:solidFill>
            <a:ln w="38100">
              <a:solidFill>
                <a:schemeClr val="bg1"/>
              </a:solidFill>
            </a:ln>
          </c:spPr>
          <c:dPt>
            <c:idx val="0"/>
            <c:bubble3D val="0"/>
            <c:spPr>
              <a:solidFill>
                <a:schemeClr val="accent5">
                  <a:lumMod val="75000"/>
                </a:schemeClr>
              </a:solidFill>
              <a:ln w="38100">
                <a:solidFill>
                  <a:schemeClr val="bg1"/>
                </a:solidFill>
              </a:ln>
            </c:spPr>
          </c:dPt>
          <c:dPt>
            <c:idx val="1"/>
            <c:bubble3D val="0"/>
            <c:spPr>
              <a:solidFill>
                <a:schemeClr val="accent5">
                  <a:lumMod val="40000"/>
                  <a:lumOff val="60000"/>
                </a:schemeClr>
              </a:solidFill>
              <a:ln w="38100">
                <a:solidFill>
                  <a:schemeClr val="bg1"/>
                </a:solidFill>
              </a:ln>
            </c:spPr>
          </c:dPt>
          <c:dLbls>
            <c:dLbl>
              <c:idx val="1"/>
              <c:spPr/>
              <c:txPr>
                <a:bodyPr/>
                <a:lstStyle/>
                <a:p>
                  <a:pPr>
                    <a:defRPr sz="1300" b="1" i="0" u="none" strike="noStrike" baseline="0">
                      <a:solidFill>
                        <a:sysClr val="windowText" lastClr="000000"/>
                      </a:solidFill>
                      <a:latin typeface="Calibri"/>
                      <a:ea typeface="Calibri"/>
                      <a:cs typeface="Calibri"/>
                    </a:defRPr>
                  </a:pPr>
                  <a:endParaRPr lang="en-US"/>
                </a:p>
              </c:txPr>
              <c:showLegendKey val="0"/>
              <c:showVal val="1"/>
              <c:showCatName val="0"/>
              <c:showSerName val="0"/>
              <c:showPercent val="0"/>
              <c:showBubbleSize val="0"/>
            </c:dLbl>
            <c:txPr>
              <a:bodyPr/>
              <a:lstStyle/>
              <a:p>
                <a:pPr>
                  <a:defRPr sz="1300" b="1" i="0" u="none" strike="noStrike" baseline="0">
                    <a:solidFill>
                      <a:srgbClr val="FFFFFF"/>
                    </a:solidFill>
                    <a:latin typeface="Calibri"/>
                    <a:ea typeface="Calibri"/>
                    <a:cs typeface="Calibri"/>
                  </a:defRPr>
                </a:pPr>
                <a:endParaRPr lang="en-US"/>
              </a:p>
            </c:txPr>
            <c:showLegendKey val="0"/>
            <c:showVal val="1"/>
            <c:showCatName val="0"/>
            <c:showSerName val="0"/>
            <c:showPercent val="0"/>
            <c:showBubbleSize val="0"/>
            <c:showLeaderLines val="1"/>
          </c:dLbls>
          <c:cat>
            <c:strRef>
              <c:f>'3. Older People (65+)'!$N$175:$N$176</c:f>
              <c:strCache>
                <c:ptCount val="2"/>
                <c:pt idx="0">
                  <c:v>Living Alone</c:v>
                </c:pt>
                <c:pt idx="1">
                  <c:v>Other</c:v>
                </c:pt>
              </c:strCache>
            </c:strRef>
          </c:cat>
          <c:val>
            <c:numRef>
              <c:f>'3. Older People (65+)'!$O$175:$O$176</c:f>
              <c:numCache>
                <c:formatCode>0%</c:formatCode>
                <c:ptCount val="2"/>
                <c:pt idx="0">
                  <c:v>0.62451209992193601</c:v>
                </c:pt>
                <c:pt idx="1">
                  <c:v>0.37548790007806399</c:v>
                </c:pt>
              </c:numCache>
            </c:numRef>
          </c:val>
        </c:ser>
        <c:dLbls>
          <c:showLegendKey val="0"/>
          <c:showVal val="0"/>
          <c:showCatName val="0"/>
          <c:showSerName val="0"/>
          <c:showPercent val="0"/>
          <c:showBubbleSize val="0"/>
          <c:showLeaderLines val="1"/>
        </c:dLbls>
        <c:firstSliceAng val="0"/>
      </c:pieChart>
      <c:spPr>
        <a:ln w="25400">
          <a:solidFill>
            <a:schemeClr val="bg1"/>
          </a:solidFill>
        </a:ln>
      </c:spPr>
    </c:plotArea>
    <c:legend>
      <c:legendPos val="r"/>
      <c:overlay val="0"/>
      <c:txPr>
        <a:bodyPr/>
        <a:lstStyle/>
        <a:p>
          <a:pPr>
            <a:defRPr sz="1300"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'3. Older People (65+)'!$R$108</c:f>
              <c:strCache>
                <c:ptCount val="1"/>
                <c:pt idx="0">
                  <c:v>All</c:v>
                </c:pt>
              </c:strCache>
            </c:strRef>
          </c:tx>
          <c:spPr>
            <a:solidFill>
              <a:schemeClr val="accent5">
                <a:lumMod val="60000"/>
                <a:lumOff val="40000"/>
              </a:schemeClr>
            </a:solidFill>
          </c:spPr>
          <c:invertIfNegative val="0"/>
          <c:dPt>
            <c:idx val="6"/>
            <c:invertIfNegative val="0"/>
            <c:bubble3D val="0"/>
            <c:spPr>
              <a:solidFill>
                <a:schemeClr val="bg1">
                  <a:lumMod val="65000"/>
                </a:schemeClr>
              </a:solidFill>
            </c:spPr>
          </c:dPt>
          <c:dPt>
            <c:idx val="7"/>
            <c:invertIfNegative val="0"/>
            <c:bubble3D val="0"/>
            <c:spPr>
              <a:solidFill>
                <a:schemeClr val="bg1">
                  <a:lumMod val="65000"/>
                </a:schemeClr>
              </a:solidFill>
            </c:spPr>
          </c:dPt>
          <c:cat>
            <c:strRef>
              <c:f>'3. Older People (65+)'!$N$109:$N$116</c:f>
              <c:strCache>
                <c:ptCount val="8"/>
                <c:pt idx="0">
                  <c:v>Frail older people</c:v>
                </c:pt>
                <c:pt idx="1">
                  <c:v>Physical Disability</c:v>
                </c:pt>
                <c:pt idx="2">
                  <c:v>Dementia*</c:v>
                </c:pt>
                <c:pt idx="3">
                  <c:v>Mental Health</c:v>
                </c:pt>
                <c:pt idx="4">
                  <c:v>Learning Disability </c:v>
                </c:pt>
                <c:pt idx="5">
                  <c:v>Learning and Physical Disability</c:v>
                </c:pt>
                <c:pt idx="6">
                  <c:v>Other**</c:v>
                </c:pt>
                <c:pt idx="7">
                  <c:v>Not known</c:v>
                </c:pt>
              </c:strCache>
            </c:strRef>
          </c:cat>
          <c:val>
            <c:numRef>
              <c:f>'3. Older People (65+)'!$R$109:$R$116</c:f>
              <c:numCache>
                <c:formatCode>General</c:formatCode>
                <c:ptCount val="8"/>
                <c:pt idx="0">
                  <c:v>25120</c:v>
                </c:pt>
                <c:pt idx="1">
                  <c:v>14290</c:v>
                </c:pt>
                <c:pt idx="2">
                  <c:v>3910</c:v>
                </c:pt>
                <c:pt idx="3">
                  <c:v>1800</c:v>
                </c:pt>
                <c:pt idx="4">
                  <c:v>580</c:v>
                </c:pt>
                <c:pt idx="5">
                  <c:v>120</c:v>
                </c:pt>
                <c:pt idx="6">
                  <c:v>2710</c:v>
                </c:pt>
                <c:pt idx="7">
                  <c:v>1140</c:v>
                </c:pt>
              </c:numCache>
            </c:numRef>
          </c:val>
        </c:ser>
        <c:dLbls>
          <c:showLegendKey val="0"/>
          <c:showVal val="0"/>
          <c:showCatName val="0"/>
          <c:showSerName val="0"/>
          <c:showPercent val="0"/>
          <c:showBubbleSize val="0"/>
        </c:dLbls>
        <c:gapWidth val="42"/>
        <c:axId val="255913344"/>
        <c:axId val="257496192"/>
      </c:barChart>
      <c:catAx>
        <c:axId val="255913344"/>
        <c:scaling>
          <c:orientation val="minMax"/>
        </c:scaling>
        <c:delete val="0"/>
        <c:axPos val="b"/>
        <c:numFmt formatCode="General" sourceLinked="1"/>
        <c:majorTickMark val="out"/>
        <c:minorTickMark val="none"/>
        <c:tickLblPos val="nextTo"/>
        <c:spPr>
          <a:ln>
            <a:noFill/>
          </a:ln>
        </c:spPr>
        <c:txPr>
          <a:bodyPr rot="0" vert="horz"/>
          <a:lstStyle/>
          <a:p>
            <a:pPr>
              <a:defRPr sz="1100" b="0" i="0" u="none" strike="noStrike" baseline="0">
                <a:solidFill>
                  <a:srgbClr val="000000"/>
                </a:solidFill>
                <a:latin typeface="Calibri"/>
                <a:ea typeface="Calibri"/>
                <a:cs typeface="Calibri"/>
              </a:defRPr>
            </a:pPr>
            <a:endParaRPr lang="en-US"/>
          </a:p>
        </c:txPr>
        <c:crossAx val="257496192"/>
        <c:crosses val="autoZero"/>
        <c:auto val="1"/>
        <c:lblAlgn val="ctr"/>
        <c:lblOffset val="100"/>
        <c:noMultiLvlLbl val="0"/>
      </c:catAx>
      <c:valAx>
        <c:axId val="257496192"/>
        <c:scaling>
          <c:orientation val="minMax"/>
        </c:scaling>
        <c:delete val="0"/>
        <c:axPos val="l"/>
        <c:majorGridlines/>
        <c:numFmt formatCode="#,##0" sourceLinked="0"/>
        <c:majorTickMark val="out"/>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591334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8119391109385237E-2"/>
          <c:y val="5.8274417825431399E-2"/>
          <c:w val="0.88342241142278355"/>
          <c:h val="0.80571247742968299"/>
        </c:manualLayout>
      </c:layout>
      <c:lineChart>
        <c:grouping val="stacked"/>
        <c:varyColors val="0"/>
        <c:ser>
          <c:idx val="0"/>
          <c:order val="0"/>
          <c:tx>
            <c:strRef>
              <c:f>'4. Adults (18-64)'!$N$12</c:f>
              <c:strCache>
                <c:ptCount val="1"/>
                <c:pt idx="0">
                  <c:v>18-64 rates</c:v>
                </c:pt>
              </c:strCache>
            </c:strRef>
          </c:tx>
          <c:spPr>
            <a:ln>
              <a:solidFill>
                <a:schemeClr val="accent5">
                  <a:lumMod val="75000"/>
                </a:schemeClr>
              </a:solidFill>
            </a:ln>
          </c:spPr>
          <c:marker>
            <c:spPr>
              <a:solidFill>
                <a:schemeClr val="accent5">
                  <a:lumMod val="75000"/>
                </a:schemeClr>
              </a:solidFill>
              <a:ln>
                <a:solidFill>
                  <a:schemeClr val="accent5">
                    <a:lumMod val="75000"/>
                  </a:schemeClr>
                </a:solidFill>
              </a:ln>
            </c:spPr>
          </c:marker>
          <c:cat>
            <c:numRef>
              <c:f>'4. Adults (18-64)'!$U$9:$AD$9</c:f>
              <c:numCache>
                <c:formatCode>General</c:formatCode>
                <c:ptCount val="10"/>
                <c:pt idx="0">
                  <c:v>2006</c:v>
                </c:pt>
                <c:pt idx="1">
                  <c:v>2007</c:v>
                </c:pt>
                <c:pt idx="2">
                  <c:v>2008</c:v>
                </c:pt>
                <c:pt idx="3">
                  <c:v>2009</c:v>
                </c:pt>
                <c:pt idx="4">
                  <c:v>2010</c:v>
                </c:pt>
                <c:pt idx="5">
                  <c:v>2011</c:v>
                </c:pt>
                <c:pt idx="6">
                  <c:v>2012</c:v>
                </c:pt>
                <c:pt idx="7">
                  <c:v>2013</c:v>
                </c:pt>
                <c:pt idx="8">
                  <c:v>2014</c:v>
                </c:pt>
                <c:pt idx="9">
                  <c:v>2015</c:v>
                </c:pt>
              </c:numCache>
            </c:numRef>
          </c:cat>
          <c:val>
            <c:numRef>
              <c:f>'4. Adults (18-64)'!$U$12:$AD$12</c:f>
              <c:numCache>
                <c:formatCode>0.0</c:formatCode>
                <c:ptCount val="10"/>
                <c:pt idx="0">
                  <c:v>3.8214965425803413</c:v>
                </c:pt>
                <c:pt idx="1">
                  <c:v>4.0236004758249209</c:v>
                </c:pt>
                <c:pt idx="2">
                  <c:v>3.7635793148603227</c:v>
                </c:pt>
                <c:pt idx="3">
                  <c:v>3.8596606823287685</c:v>
                </c:pt>
                <c:pt idx="4">
                  <c:v>3.55106990938339</c:v>
                </c:pt>
                <c:pt idx="5">
                  <c:v>3.2863250209460699</c:v>
                </c:pt>
                <c:pt idx="6">
                  <c:v>3.3215289678411524</c:v>
                </c:pt>
                <c:pt idx="7">
                  <c:v>3.031585643041701</c:v>
                </c:pt>
                <c:pt idx="8">
                  <c:v>3.2447427218182274</c:v>
                </c:pt>
                <c:pt idx="9">
                  <c:v>3.3947713527800727</c:v>
                </c:pt>
              </c:numCache>
            </c:numRef>
          </c:val>
          <c:smooth val="0"/>
        </c:ser>
        <c:dLbls>
          <c:showLegendKey val="0"/>
          <c:showVal val="0"/>
          <c:showCatName val="0"/>
          <c:showSerName val="0"/>
          <c:showPercent val="0"/>
          <c:showBubbleSize val="0"/>
        </c:dLbls>
        <c:marker val="1"/>
        <c:smooth val="0"/>
        <c:axId val="255582976"/>
        <c:axId val="255584896"/>
      </c:lineChart>
      <c:catAx>
        <c:axId val="255582976"/>
        <c:scaling>
          <c:orientation val="minMax"/>
        </c:scaling>
        <c:delete val="0"/>
        <c:axPos val="b"/>
        <c:numFmt formatCode="General" sourceLinked="1"/>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55584896"/>
        <c:crosses val="autoZero"/>
        <c:auto val="1"/>
        <c:lblAlgn val="ctr"/>
        <c:lblOffset val="100"/>
        <c:noMultiLvlLbl val="0"/>
      </c:catAx>
      <c:valAx>
        <c:axId val="255584896"/>
        <c:scaling>
          <c:orientation val="minMax"/>
        </c:scaling>
        <c:delete val="0"/>
        <c:axPos val="l"/>
        <c:majorGridlines/>
        <c:title>
          <c:tx>
            <c:rich>
              <a:bodyPr/>
              <a:lstStyle/>
              <a:p>
                <a:pPr>
                  <a:defRPr sz="1200" b="1" i="0" u="none" strike="noStrike" baseline="0">
                    <a:solidFill>
                      <a:srgbClr val="000000"/>
                    </a:solidFill>
                    <a:latin typeface="Calibri"/>
                    <a:ea typeface="Calibri"/>
                    <a:cs typeface="Calibri"/>
                  </a:defRPr>
                </a:pPr>
                <a:r>
                  <a:rPr lang="en-GB"/>
                  <a:t>Rates per 1,000 population</a:t>
                </a:r>
              </a:p>
            </c:rich>
          </c:tx>
          <c:layout>
            <c:manualLayout>
              <c:xMode val="edge"/>
              <c:yMode val="edge"/>
              <c:x val="4.2454479890139205E-3"/>
              <c:y val="0.14606524699876433"/>
            </c:manualLayout>
          </c:layout>
          <c:overlay val="0"/>
        </c:title>
        <c:numFmt formatCode="0.0" sourceLinked="0"/>
        <c:majorTickMark val="out"/>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5582976"/>
        <c:crosses val="autoZero"/>
        <c:crossBetween val="between"/>
      </c:valAx>
    </c:plotArea>
    <c:plotVisOnly val="1"/>
    <c:dispBlanksAs val="zero"/>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col"/>
        <c:grouping val="clustered"/>
        <c:varyColors val="0"/>
        <c:ser>
          <c:idx val="0"/>
          <c:order val="0"/>
          <c:spPr>
            <a:solidFill>
              <a:schemeClr val="accent5">
                <a:lumMod val="60000"/>
                <a:lumOff val="40000"/>
              </a:schemeClr>
            </a:solidFill>
          </c:spPr>
          <c:invertIfNegative val="0"/>
          <c:cat>
            <c:strRef>
              <c:f>'4. Adults (18-64)'!$N$61:$N$71</c:f>
              <c:strCache>
                <c:ptCount val="11"/>
                <c:pt idx="0">
                  <c:v>&lt;5</c:v>
                </c:pt>
                <c:pt idx="1">
                  <c:v>5 to &lt;10</c:v>
                </c:pt>
                <c:pt idx="2">
                  <c:v>10 to &lt;15</c:v>
                </c:pt>
                <c:pt idx="3">
                  <c:v>15 to &lt;20</c:v>
                </c:pt>
                <c:pt idx="4">
                  <c:v>20 to &lt;25</c:v>
                </c:pt>
                <c:pt idx="5">
                  <c:v>25 to &lt;30</c:v>
                </c:pt>
                <c:pt idx="6">
                  <c:v>30 to &lt;35</c:v>
                </c:pt>
                <c:pt idx="7">
                  <c:v>35 to &lt;40</c:v>
                </c:pt>
                <c:pt idx="8">
                  <c:v>40 to &lt;45</c:v>
                </c:pt>
                <c:pt idx="9">
                  <c:v>45 to &lt;50</c:v>
                </c:pt>
                <c:pt idx="10">
                  <c:v>50+</c:v>
                </c:pt>
              </c:strCache>
            </c:strRef>
          </c:cat>
          <c:val>
            <c:numRef>
              <c:f>'4. Adults (18-64)'!$O$61:$O$71</c:f>
              <c:numCache>
                <c:formatCode>General</c:formatCode>
                <c:ptCount val="11"/>
                <c:pt idx="0">
                  <c:v>3078</c:v>
                </c:pt>
                <c:pt idx="1">
                  <c:v>2378</c:v>
                </c:pt>
                <c:pt idx="2">
                  <c:v>1534</c:v>
                </c:pt>
                <c:pt idx="3">
                  <c:v>902</c:v>
                </c:pt>
                <c:pt idx="4">
                  <c:v>596</c:v>
                </c:pt>
                <c:pt idx="5">
                  <c:v>391</c:v>
                </c:pt>
                <c:pt idx="6">
                  <c:v>321</c:v>
                </c:pt>
                <c:pt idx="7">
                  <c:v>267</c:v>
                </c:pt>
                <c:pt idx="8">
                  <c:v>229</c:v>
                </c:pt>
                <c:pt idx="9">
                  <c:v>164</c:v>
                </c:pt>
                <c:pt idx="10">
                  <c:v>1499</c:v>
                </c:pt>
              </c:numCache>
            </c:numRef>
          </c:val>
        </c:ser>
        <c:dLbls>
          <c:showLegendKey val="0"/>
          <c:showVal val="0"/>
          <c:showCatName val="0"/>
          <c:showSerName val="0"/>
          <c:showPercent val="0"/>
          <c:showBubbleSize val="0"/>
        </c:dLbls>
        <c:gapWidth val="20"/>
        <c:axId val="257276544"/>
        <c:axId val="257291008"/>
      </c:barChart>
      <c:catAx>
        <c:axId val="257276544"/>
        <c:scaling>
          <c:orientation val="minMax"/>
        </c:scaling>
        <c:delete val="0"/>
        <c:axPos val="b"/>
        <c:title>
          <c:tx>
            <c:rich>
              <a:bodyPr/>
              <a:lstStyle/>
              <a:p>
                <a:pPr>
                  <a:defRPr sz="1300" b="1" i="0" u="none" strike="noStrike" baseline="0">
                    <a:solidFill>
                      <a:srgbClr val="000000"/>
                    </a:solidFill>
                    <a:latin typeface="Calibri"/>
                    <a:ea typeface="Calibri"/>
                    <a:cs typeface="Calibri"/>
                  </a:defRPr>
                </a:pPr>
                <a:r>
                  <a:rPr lang="en-GB"/>
                  <a:t>Number of hours per client per week</a:t>
                </a:r>
              </a:p>
            </c:rich>
          </c:tx>
          <c:layout>
            <c:manualLayout>
              <c:xMode val="edge"/>
              <c:yMode val="edge"/>
              <c:x val="0.39049835998964549"/>
              <c:y val="0.91299796571883285"/>
            </c:manualLayout>
          </c:layout>
          <c:overlay val="0"/>
        </c:title>
        <c:numFmt formatCode="General" sourceLinked="1"/>
        <c:majorTickMark val="out"/>
        <c:minorTickMark val="none"/>
        <c:tickLblPos val="nextTo"/>
        <c:txPr>
          <a:bodyPr rot="-5400000" vert="horz"/>
          <a:lstStyle/>
          <a:p>
            <a:pPr>
              <a:defRPr sz="1300" b="0" i="0" u="none" strike="noStrike" baseline="0">
                <a:solidFill>
                  <a:srgbClr val="000000"/>
                </a:solidFill>
                <a:latin typeface="Calibri"/>
                <a:ea typeface="Calibri"/>
                <a:cs typeface="Calibri"/>
              </a:defRPr>
            </a:pPr>
            <a:endParaRPr lang="en-US"/>
          </a:p>
        </c:txPr>
        <c:crossAx val="257291008"/>
        <c:crosses val="autoZero"/>
        <c:auto val="1"/>
        <c:lblAlgn val="ctr"/>
        <c:lblOffset val="100"/>
        <c:noMultiLvlLbl val="0"/>
      </c:catAx>
      <c:valAx>
        <c:axId val="257291008"/>
        <c:scaling>
          <c:orientation val="minMax"/>
        </c:scaling>
        <c:delete val="0"/>
        <c:axPos val="l"/>
        <c:majorGridlines/>
        <c:title>
          <c:tx>
            <c:rich>
              <a:bodyPr/>
              <a:lstStyle/>
              <a:p>
                <a:pPr>
                  <a:defRPr sz="1300" b="1" i="0" u="none" strike="noStrike" baseline="0">
                    <a:solidFill>
                      <a:srgbClr val="000000"/>
                    </a:solidFill>
                    <a:latin typeface="Calibri"/>
                    <a:ea typeface="Calibri"/>
                    <a:cs typeface="Calibri"/>
                  </a:defRPr>
                </a:pPr>
                <a:r>
                  <a:rPr lang="en-GB"/>
                  <a:t>Number of Clients </a:t>
                </a:r>
              </a:p>
            </c:rich>
          </c:tx>
          <c:layout>
            <c:manualLayout>
              <c:xMode val="edge"/>
              <c:yMode val="edge"/>
              <c:x val="1.3309609707026323E-2"/>
              <c:y val="0.14846017108497134"/>
            </c:manualLayout>
          </c:layout>
          <c:overlay val="0"/>
        </c:title>
        <c:numFmt formatCode="#,##0" sourceLinked="0"/>
        <c:majorTickMark val="none"/>
        <c:minorTickMark val="none"/>
        <c:tickLblPos val="nextTo"/>
        <c:spPr>
          <a:ln>
            <a:noFill/>
          </a:ln>
        </c:spPr>
        <c:txPr>
          <a:bodyPr rot="0" vert="horz"/>
          <a:lstStyle/>
          <a:p>
            <a:pPr>
              <a:defRPr sz="1300" b="0" i="0" u="none" strike="noStrike" baseline="0">
                <a:solidFill>
                  <a:srgbClr val="000000"/>
                </a:solidFill>
                <a:latin typeface="Calibri"/>
                <a:ea typeface="Calibri"/>
                <a:cs typeface="Calibri"/>
              </a:defRPr>
            </a:pPr>
            <a:endParaRPr lang="en-US"/>
          </a:p>
        </c:txPr>
        <c:crossAx val="25727654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'4. Adults (18-64)'!$M$187</c:f>
              <c:strCache>
                <c:ptCount val="1"/>
                <c:pt idx="0">
                  <c:v>Scotland</c:v>
                </c:pt>
              </c:strCache>
            </c:strRef>
          </c:tx>
          <c:spPr>
            <a:ln>
              <a:solidFill>
                <a:schemeClr val="accent5">
                  <a:lumMod val="75000"/>
                </a:schemeClr>
              </a:solidFill>
            </a:ln>
          </c:spPr>
          <c:marker>
            <c:symbol val="square"/>
            <c:size val="5"/>
            <c:spPr>
              <a:solidFill>
                <a:schemeClr val="accent5">
                  <a:lumMod val="75000"/>
                </a:schemeClr>
              </a:solidFill>
              <a:ln>
                <a:solidFill>
                  <a:schemeClr val="accent5">
                    <a:lumMod val="75000"/>
                  </a:schemeClr>
                </a:solidFill>
              </a:ln>
            </c:spPr>
          </c:marker>
          <c:cat>
            <c:strRef>
              <c:f>'4. Adults (18-64)'!$O$184:$T$184</c:f>
              <c:strCache>
                <c:ptCount val="6"/>
                <c:pt idx="0">
                  <c:v>2009-10</c:v>
                </c:pt>
                <c:pt idx="1">
                  <c:v>2010-11</c:v>
                </c:pt>
                <c:pt idx="2">
                  <c:v>2011-12</c:v>
                </c:pt>
                <c:pt idx="3">
                  <c:v>2012-13</c:v>
                </c:pt>
                <c:pt idx="4">
                  <c:v>2013-14</c:v>
                </c:pt>
                <c:pt idx="5">
                  <c:v>2014-15</c:v>
                </c:pt>
              </c:strCache>
            </c:strRef>
          </c:cat>
          <c:val>
            <c:numRef>
              <c:f>'4. Adults (18-64)'!$O$187:$T$187</c:f>
              <c:numCache>
                <c:formatCode>General</c:formatCode>
                <c:ptCount val="6"/>
                <c:pt idx="0">
                  <c:v>1973</c:v>
                </c:pt>
                <c:pt idx="1">
                  <c:v>2373</c:v>
                </c:pt>
                <c:pt idx="2">
                  <c:v>2725</c:v>
                </c:pt>
                <c:pt idx="3">
                  <c:v>2879</c:v>
                </c:pt>
                <c:pt idx="4">
                  <c:v>3076</c:v>
                </c:pt>
                <c:pt idx="5">
                  <c:v>3271.2016376663255</c:v>
                </c:pt>
              </c:numCache>
            </c:numRef>
          </c:val>
          <c:smooth val="0"/>
        </c:ser>
        <c:dLbls>
          <c:showLegendKey val="0"/>
          <c:showVal val="0"/>
          <c:showCatName val="0"/>
          <c:showSerName val="0"/>
          <c:showPercent val="0"/>
          <c:showBubbleSize val="0"/>
        </c:dLbls>
        <c:marker val="1"/>
        <c:smooth val="0"/>
        <c:axId val="257327104"/>
        <c:axId val="257329024"/>
      </c:lineChart>
      <c:catAx>
        <c:axId val="257327104"/>
        <c:scaling>
          <c:orientation val="minMax"/>
        </c:scaling>
        <c:delete val="0"/>
        <c:axPos val="b"/>
        <c:numFmt formatCode="General" sourceLinked="1"/>
        <c:majorTickMark val="out"/>
        <c:minorTickMark val="none"/>
        <c:tickLblPos val="nextTo"/>
        <c:spPr>
          <a:ln>
            <a:solidFill>
              <a:schemeClr val="bg1">
                <a:lumMod val="50000"/>
              </a:schemeClr>
            </a:solidFill>
          </a:ln>
        </c:spPr>
        <c:txPr>
          <a:bodyPr rot="0" vert="horz"/>
          <a:lstStyle/>
          <a:p>
            <a:pPr>
              <a:defRPr sz="1100" b="0" i="0" u="none" strike="noStrike" baseline="0">
                <a:solidFill>
                  <a:srgbClr val="000000"/>
                </a:solidFill>
                <a:latin typeface="Calibri"/>
                <a:ea typeface="Calibri"/>
                <a:cs typeface="Calibri"/>
              </a:defRPr>
            </a:pPr>
            <a:endParaRPr lang="en-US"/>
          </a:p>
        </c:txPr>
        <c:crossAx val="257329024"/>
        <c:crosses val="autoZero"/>
        <c:auto val="1"/>
        <c:lblAlgn val="ctr"/>
        <c:lblOffset val="100"/>
        <c:noMultiLvlLbl val="0"/>
      </c:catAx>
      <c:valAx>
        <c:axId val="257329024"/>
        <c:scaling>
          <c:orientation val="minMax"/>
        </c:scaling>
        <c:delete val="0"/>
        <c:axPos val="l"/>
        <c:majorGridlines/>
        <c:title>
          <c:tx>
            <c:rich>
              <a:bodyPr/>
              <a:lstStyle/>
              <a:p>
                <a:pPr>
                  <a:defRPr sz="1300" b="1" i="0" u="none" strike="noStrike" baseline="0">
                    <a:solidFill>
                      <a:srgbClr val="000000"/>
                    </a:solidFill>
                    <a:latin typeface="Calibri"/>
                    <a:ea typeface="Calibri"/>
                    <a:cs typeface="Calibri"/>
                  </a:defRPr>
                </a:pPr>
                <a:r>
                  <a:rPr lang="en-GB"/>
                  <a:t>Numbher of clients</a:t>
                </a:r>
              </a:p>
            </c:rich>
          </c:tx>
          <c:layout>
            <c:manualLayout>
              <c:xMode val="edge"/>
              <c:yMode val="edge"/>
              <c:x val="4.196668812624837E-3"/>
              <c:y val="0.21459789844608523"/>
            </c:manualLayout>
          </c:layout>
          <c:overlay val="0"/>
        </c:title>
        <c:numFmt formatCode="#,##0" sourceLinked="0"/>
        <c:majorTickMark val="out"/>
        <c:minorTickMark val="none"/>
        <c:tickLblPos val="nextTo"/>
        <c:spPr>
          <a:ln>
            <a:noFill/>
          </a:ln>
        </c:spPr>
        <c:txPr>
          <a:bodyPr rot="0" vert="horz"/>
          <a:lstStyle/>
          <a:p>
            <a:pPr>
              <a:defRPr sz="1100" b="0" i="0" u="none" strike="noStrike" baseline="0">
                <a:solidFill>
                  <a:srgbClr val="000000"/>
                </a:solidFill>
                <a:latin typeface="Calibri"/>
                <a:ea typeface="Calibri"/>
                <a:cs typeface="Calibri"/>
              </a:defRPr>
            </a:pPr>
            <a:endParaRPr lang="en-US"/>
          </a:p>
        </c:txPr>
        <c:crossAx val="257327104"/>
        <c:crosses val="autoZero"/>
        <c:crossBetween val="between"/>
      </c:valAx>
      <c:spPr>
        <a:ln>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1.9138755980861243E-2"/>
          <c:y val="7.407407407407407E-2"/>
          <c:w val="0.95321637426900585"/>
          <c:h val="0.68230024451150473"/>
        </c:manualLayout>
      </c:layout>
      <c:barChart>
        <c:barDir val="col"/>
        <c:grouping val="clustered"/>
        <c:varyColors val="0"/>
        <c:ser>
          <c:idx val="0"/>
          <c:order val="0"/>
          <c:spPr>
            <a:solidFill>
              <a:schemeClr val="accent5">
                <a:lumMod val="60000"/>
                <a:lumOff val="40000"/>
              </a:schemeClr>
            </a:solidFill>
          </c:spPr>
          <c:invertIfNegative val="0"/>
          <c:dPt>
            <c:idx val="7"/>
            <c:invertIfNegative val="0"/>
            <c:bubble3D val="0"/>
            <c:spPr>
              <a:solidFill>
                <a:schemeClr val="bg1">
                  <a:lumMod val="65000"/>
                </a:schemeClr>
              </a:solidFill>
            </c:spPr>
          </c:dPt>
          <c:cat>
            <c:strRef>
              <c:f>'4. Adults (18-64)'!$N$119:$U$119</c:f>
              <c:strCache>
                <c:ptCount val="8"/>
                <c:pt idx="0">
                  <c:v>Dementia</c:v>
                </c:pt>
                <c:pt idx="1">
                  <c:v>Frail older people</c:v>
                </c:pt>
                <c:pt idx="2">
                  <c:v>Learning and Physical Disability</c:v>
                </c:pt>
                <c:pt idx="3">
                  <c:v>Other</c:v>
                </c:pt>
                <c:pt idx="4">
                  <c:v>Mental Health</c:v>
                </c:pt>
                <c:pt idx="5">
                  <c:v>Learning Disability</c:v>
                </c:pt>
                <c:pt idx="6">
                  <c:v>Physical disability</c:v>
                </c:pt>
                <c:pt idx="7">
                  <c:v>Not known</c:v>
                </c:pt>
              </c:strCache>
            </c:strRef>
          </c:cat>
          <c:val>
            <c:numRef>
              <c:f>'4. Adults (18-64)'!$N$120:$U$120</c:f>
              <c:numCache>
                <c:formatCode>General</c:formatCode>
                <c:ptCount val="8"/>
                <c:pt idx="0">
                  <c:v>100</c:v>
                </c:pt>
                <c:pt idx="1">
                  <c:v>290</c:v>
                </c:pt>
                <c:pt idx="2">
                  <c:v>430</c:v>
                </c:pt>
                <c:pt idx="3">
                  <c:v>790</c:v>
                </c:pt>
                <c:pt idx="4">
                  <c:v>1670</c:v>
                </c:pt>
                <c:pt idx="5">
                  <c:v>3590</c:v>
                </c:pt>
                <c:pt idx="6">
                  <c:v>4000</c:v>
                </c:pt>
                <c:pt idx="7">
                  <c:v>500</c:v>
                </c:pt>
              </c:numCache>
            </c:numRef>
          </c:val>
        </c:ser>
        <c:dLbls>
          <c:showLegendKey val="0"/>
          <c:showVal val="0"/>
          <c:showCatName val="0"/>
          <c:showSerName val="0"/>
          <c:showPercent val="0"/>
          <c:showBubbleSize val="0"/>
        </c:dLbls>
        <c:gapWidth val="150"/>
        <c:axId val="257341312"/>
        <c:axId val="257342848"/>
      </c:barChart>
      <c:catAx>
        <c:axId val="257341312"/>
        <c:scaling>
          <c:orientation val="minMax"/>
        </c:scaling>
        <c:delete val="0"/>
        <c:axPos val="b"/>
        <c:numFmt formatCode="General" sourceLinked="1"/>
        <c:majorTickMark val="none"/>
        <c:minorTickMark val="none"/>
        <c:tickLblPos val="nextTo"/>
        <c:txPr>
          <a:bodyPr rot="0" vert="horz"/>
          <a:lstStyle/>
          <a:p>
            <a:pPr>
              <a:defRPr sz="1200" b="0" i="0" u="none" strike="noStrike" baseline="0">
                <a:solidFill>
                  <a:srgbClr val="000000"/>
                </a:solidFill>
                <a:latin typeface="Calibri"/>
                <a:ea typeface="Calibri"/>
                <a:cs typeface="Calibri"/>
              </a:defRPr>
            </a:pPr>
            <a:endParaRPr lang="en-US"/>
          </a:p>
        </c:txPr>
        <c:crossAx val="257342848"/>
        <c:crosses val="autoZero"/>
        <c:auto val="1"/>
        <c:lblAlgn val="ctr"/>
        <c:lblOffset val="100"/>
        <c:noMultiLvlLbl val="0"/>
      </c:catAx>
      <c:valAx>
        <c:axId val="257342848"/>
        <c:scaling>
          <c:orientation val="minMax"/>
        </c:scaling>
        <c:delete val="0"/>
        <c:axPos val="l"/>
        <c:majorGridlines/>
        <c:numFmt formatCode="#,##0" sourceLinked="0"/>
        <c:majorTickMark val="out"/>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7341312"/>
        <c:crosses val="autoZero"/>
        <c:crossBetween val="between"/>
      </c:valAx>
      <c:spPr>
        <a:ln>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'4. Adults (18-64)'!$R$165</c:f>
              <c:strCache>
                <c:ptCount val="1"/>
                <c:pt idx="0">
                  <c:v>All</c:v>
                </c:pt>
              </c:strCache>
            </c:strRef>
          </c:tx>
          <c:spPr>
            <a:solidFill>
              <a:schemeClr val="accent5">
                <a:lumMod val="75000"/>
              </a:schemeClr>
            </a:solidFill>
          </c:spPr>
          <c:invertIfNegative val="0"/>
          <c:cat>
            <c:strRef>
              <c:f>'4. Adults (18-64)'!$M$166:$M$170</c:f>
              <c:strCache>
                <c:ptCount val="5"/>
                <c:pt idx="0">
                  <c:v>2011</c:v>
                </c:pt>
                <c:pt idx="1">
                  <c:v>2012</c:v>
                </c:pt>
                <c:pt idx="2">
                  <c:v>2013</c:v>
                </c:pt>
                <c:pt idx="3">
                  <c:v>2014</c:v>
                </c:pt>
                <c:pt idx="4">
                  <c:v>2014-15*</c:v>
                </c:pt>
              </c:strCache>
            </c:strRef>
          </c:cat>
          <c:val>
            <c:numRef>
              <c:f>'4. Adults (18-64)'!$R$166:$R$170</c:f>
              <c:numCache>
                <c:formatCode>#,##0</c:formatCode>
                <c:ptCount val="5"/>
                <c:pt idx="0">
                  <c:v>14740</c:v>
                </c:pt>
                <c:pt idx="1">
                  <c:v>15260</c:v>
                </c:pt>
                <c:pt idx="2">
                  <c:v>16190</c:v>
                </c:pt>
                <c:pt idx="3">
                  <c:v>15570</c:v>
                </c:pt>
                <c:pt idx="4">
                  <c:v>17330</c:v>
                </c:pt>
              </c:numCache>
            </c:numRef>
          </c:val>
        </c:ser>
        <c:dLbls>
          <c:showLegendKey val="0"/>
          <c:showVal val="0"/>
          <c:showCatName val="0"/>
          <c:showSerName val="0"/>
          <c:showPercent val="0"/>
          <c:showBubbleSize val="0"/>
        </c:dLbls>
        <c:gapWidth val="150"/>
        <c:overlap val="100"/>
        <c:axId val="256985728"/>
        <c:axId val="256991616"/>
      </c:barChart>
      <c:catAx>
        <c:axId val="256985728"/>
        <c:scaling>
          <c:orientation val="minMax"/>
        </c:scaling>
        <c:delete val="0"/>
        <c:axPos val="b"/>
        <c:numFmt formatCode="General" sourceLinked="1"/>
        <c:majorTickMark val="none"/>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56991616"/>
        <c:crosses val="autoZero"/>
        <c:auto val="1"/>
        <c:lblAlgn val="ctr"/>
        <c:lblOffset val="100"/>
        <c:noMultiLvlLbl val="0"/>
      </c:catAx>
      <c:valAx>
        <c:axId val="256991616"/>
        <c:scaling>
          <c:orientation val="minMax"/>
        </c:scaling>
        <c:delete val="0"/>
        <c:axPos val="l"/>
        <c:majorGridlines/>
        <c:numFmt formatCode="#,##0" sourceLinked="1"/>
        <c:majorTickMark val="out"/>
        <c:minorTickMark val="none"/>
        <c:tickLblPos val="nextTo"/>
        <c:spPr>
          <a:ln>
            <a:noFill/>
          </a:ln>
        </c:spPr>
        <c:txPr>
          <a:bodyPr rot="0" vert="horz"/>
          <a:lstStyle/>
          <a:p>
            <a:pPr>
              <a:defRPr sz="1200" b="0" i="0" u="none" strike="noStrike" baseline="0">
                <a:solidFill>
                  <a:srgbClr val="000000"/>
                </a:solidFill>
                <a:latin typeface="Calibri"/>
                <a:ea typeface="Calibri"/>
                <a:cs typeface="Calibri"/>
              </a:defRPr>
            </a:pPr>
            <a:endParaRPr lang="en-US"/>
          </a:p>
        </c:txPr>
        <c:crossAx val="256985728"/>
        <c:crosses val="autoZero"/>
        <c:crossBetween val="between"/>
      </c:valAx>
      <c:spPr>
        <a:ln>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userShapes r:id="rId1"/>
</c:chartSpace>
</file>

<file path=xl/charts/chart32.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124918304429875"/>
          <c:y val="4.8062855779391213E-2"/>
          <c:w val="0.75123030008139324"/>
          <c:h val="0.72352626376248419"/>
        </c:manualLayout>
      </c:layout>
      <c:lineChart>
        <c:grouping val="standard"/>
        <c:varyColors val="0"/>
        <c:ser>
          <c:idx val="4"/>
          <c:order val="0"/>
          <c:tx>
            <c:strRef>
              <c:f>'4. Adults (18-64)'!$L$34</c:f>
              <c:strCache>
                <c:ptCount val="1"/>
                <c:pt idx="0">
                  <c:v>Total Clients</c:v>
                </c:pt>
              </c:strCache>
            </c:strRef>
          </c:tx>
          <c:spPr>
            <a:ln>
              <a:solidFill>
                <a:schemeClr val="accent5">
                  <a:lumMod val="60000"/>
                  <a:lumOff val="40000"/>
                </a:schemeClr>
              </a:solidFill>
            </a:ln>
          </c:spPr>
          <c:marker>
            <c:symbol val="square"/>
            <c:size val="5"/>
            <c:spPr>
              <a:solidFill>
                <a:schemeClr val="accent5">
                  <a:lumMod val="60000"/>
                  <a:lumOff val="40000"/>
                </a:schemeClr>
              </a:solidFill>
              <a:ln>
                <a:solidFill>
                  <a:schemeClr val="accent5">
                    <a:lumMod val="60000"/>
                    <a:lumOff val="40000"/>
                  </a:schemeClr>
                </a:solidFill>
              </a:ln>
            </c:spPr>
          </c:marker>
          <c:cat>
            <c:numRef>
              <c:f>'4. Adults (18-64)'!$W$33:$AB$33</c:f>
              <c:numCache>
                <c:formatCode>General</c:formatCode>
                <c:ptCount val="6"/>
                <c:pt idx="0">
                  <c:v>2010</c:v>
                </c:pt>
                <c:pt idx="1">
                  <c:v>2011</c:v>
                </c:pt>
                <c:pt idx="2">
                  <c:v>2012</c:v>
                </c:pt>
                <c:pt idx="3">
                  <c:v>2013</c:v>
                </c:pt>
                <c:pt idx="4">
                  <c:v>2014</c:v>
                </c:pt>
                <c:pt idx="5">
                  <c:v>2015</c:v>
                </c:pt>
              </c:numCache>
            </c:numRef>
          </c:cat>
          <c:val>
            <c:numRef>
              <c:f>'4. Adults (18-64)'!$W$34:$AB$34</c:f>
              <c:numCache>
                <c:formatCode>#,##0</c:formatCode>
                <c:ptCount val="6"/>
                <c:pt idx="0">
                  <c:v>11841</c:v>
                </c:pt>
                <c:pt idx="1">
                  <c:v>11014</c:v>
                </c:pt>
                <c:pt idx="2">
                  <c:v>11108</c:v>
                </c:pt>
                <c:pt idx="3">
                  <c:v>10142</c:v>
                </c:pt>
                <c:pt idx="4">
                  <c:v>10857</c:v>
                </c:pt>
                <c:pt idx="5">
                  <c:v>11359</c:v>
                </c:pt>
              </c:numCache>
            </c:numRef>
          </c:val>
          <c:smooth val="0"/>
        </c:ser>
        <c:dLbls>
          <c:showLegendKey val="0"/>
          <c:showVal val="0"/>
          <c:showCatName val="0"/>
          <c:showSerName val="0"/>
          <c:showPercent val="0"/>
          <c:showBubbleSize val="0"/>
        </c:dLbls>
        <c:marker val="1"/>
        <c:smooth val="0"/>
        <c:axId val="257172992"/>
        <c:axId val="257174912"/>
      </c:lineChart>
      <c:lineChart>
        <c:grouping val="standard"/>
        <c:varyColors val="0"/>
        <c:ser>
          <c:idx val="6"/>
          <c:order val="1"/>
          <c:tx>
            <c:strRef>
              <c:f>'4. Adults (18-64)'!$L$36</c:f>
              <c:strCache>
                <c:ptCount val="1"/>
                <c:pt idx="0">
                  <c:v>Total Hours (excluding 24/7 Care)</c:v>
                </c:pt>
              </c:strCache>
            </c:strRef>
          </c:tx>
          <c:spPr>
            <a:ln>
              <a:solidFill>
                <a:schemeClr val="accent4">
                  <a:lumMod val="75000"/>
                </a:schemeClr>
              </a:solidFill>
            </a:ln>
          </c:spPr>
          <c:marker>
            <c:symbol val="square"/>
            <c:size val="5"/>
            <c:spPr>
              <a:solidFill>
                <a:schemeClr val="accent4">
                  <a:lumMod val="75000"/>
                </a:schemeClr>
              </a:solidFill>
              <a:ln>
                <a:solidFill>
                  <a:schemeClr val="accent4">
                    <a:lumMod val="75000"/>
                  </a:schemeClr>
                </a:solidFill>
              </a:ln>
            </c:spPr>
          </c:marker>
          <c:cat>
            <c:numRef>
              <c:f>'3. Older People (65+)'!$Y$33:$AC$33</c:f>
              <c:numCache>
                <c:formatCode>General</c:formatCode>
                <c:ptCount val="5"/>
                <c:pt idx="0">
                  <c:v>2011</c:v>
                </c:pt>
                <c:pt idx="1">
                  <c:v>2012</c:v>
                </c:pt>
                <c:pt idx="2">
                  <c:v>2013</c:v>
                </c:pt>
                <c:pt idx="3">
                  <c:v>2014</c:v>
                </c:pt>
                <c:pt idx="4">
                  <c:v>2015</c:v>
                </c:pt>
              </c:numCache>
            </c:numRef>
          </c:cat>
          <c:val>
            <c:numRef>
              <c:f>'4. Adults (18-64)'!$W$36:$AB$36</c:f>
              <c:numCache>
                <c:formatCode>#,##0</c:formatCode>
                <c:ptCount val="6"/>
                <c:pt idx="0">
                  <c:v>203033.74</c:v>
                </c:pt>
                <c:pt idx="1">
                  <c:v>186985.56</c:v>
                </c:pt>
                <c:pt idx="2">
                  <c:v>199618.92</c:v>
                </c:pt>
                <c:pt idx="3">
                  <c:v>198946.07</c:v>
                </c:pt>
                <c:pt idx="4">
                  <c:v>225711.32</c:v>
                </c:pt>
                <c:pt idx="5">
                  <c:v>248410.07</c:v>
                </c:pt>
              </c:numCache>
            </c:numRef>
          </c:val>
          <c:smooth val="0"/>
        </c:ser>
        <c:dLbls>
          <c:showLegendKey val="0"/>
          <c:showVal val="0"/>
          <c:showCatName val="0"/>
          <c:showSerName val="0"/>
          <c:showPercent val="0"/>
          <c:showBubbleSize val="0"/>
        </c:dLbls>
        <c:marker val="1"/>
        <c:smooth val="0"/>
        <c:axId val="257181568"/>
        <c:axId val="257183104"/>
      </c:lineChart>
      <c:catAx>
        <c:axId val="257172992"/>
        <c:scaling>
          <c:orientation val="minMax"/>
        </c:scaling>
        <c:delete val="0"/>
        <c:axPos val="b"/>
        <c:numFmt formatCode="General" sourceLinked="1"/>
        <c:majorTickMark val="out"/>
        <c:minorTickMark val="none"/>
        <c:tickLblPos val="nextTo"/>
        <c:spPr>
          <a:ln>
            <a:solidFill>
              <a:schemeClr val="bg1">
                <a:lumMod val="50000"/>
              </a:schemeClr>
            </a:solidFill>
          </a:ln>
        </c:spPr>
        <c:txPr>
          <a:bodyPr rot="0" vert="horz"/>
          <a:lstStyle/>
          <a:p>
            <a:pPr>
              <a:defRPr sz="1300" b="0" i="0" u="none" strike="noStrike" baseline="0">
                <a:solidFill>
                  <a:srgbClr val="000000"/>
                </a:solidFill>
                <a:latin typeface="Calibri"/>
                <a:ea typeface="Calibri"/>
                <a:cs typeface="Calibri"/>
              </a:defRPr>
            </a:pPr>
            <a:endParaRPr lang="en-US"/>
          </a:p>
        </c:txPr>
        <c:crossAx val="257174912"/>
        <c:crosses val="autoZero"/>
        <c:auto val="1"/>
        <c:lblAlgn val="ctr"/>
        <c:lblOffset val="100"/>
        <c:noMultiLvlLbl val="0"/>
      </c:catAx>
      <c:valAx>
        <c:axId val="257174912"/>
        <c:scaling>
          <c:orientation val="minMax"/>
          <c:min val="0"/>
        </c:scaling>
        <c:delete val="0"/>
        <c:axPos val="l"/>
        <c:title>
          <c:tx>
            <c:rich>
              <a:bodyPr/>
              <a:lstStyle/>
              <a:p>
                <a:pPr>
                  <a:defRPr sz="1300" b="1" i="0" u="none" strike="noStrike" baseline="0">
                    <a:solidFill>
                      <a:srgbClr val="000000"/>
                    </a:solidFill>
                    <a:latin typeface="Calibri"/>
                    <a:ea typeface="Calibri"/>
                    <a:cs typeface="Calibri"/>
                  </a:defRPr>
                </a:pPr>
                <a:r>
                  <a:rPr lang="en-GB"/>
                  <a:t>Number of Clients (thousands)</a:t>
                </a:r>
              </a:p>
            </c:rich>
          </c:tx>
          <c:layout>
            <c:manualLayout>
              <c:xMode val="edge"/>
              <c:yMode val="edge"/>
              <c:x val="1.8936025634832456E-2"/>
              <c:y val="5.2392004845548151E-2"/>
            </c:manualLayout>
          </c:layout>
          <c:overlay val="0"/>
        </c:title>
        <c:numFmt formatCode="#,##0.00" sourceLinked="0"/>
        <c:majorTickMark val="out"/>
        <c:minorTickMark val="none"/>
        <c:tickLblPos val="nextTo"/>
        <c:spPr>
          <a:ln>
            <a:solidFill>
              <a:schemeClr val="bg1">
                <a:lumMod val="50000"/>
              </a:schemeClr>
            </a:solidFill>
          </a:ln>
        </c:spPr>
        <c:txPr>
          <a:bodyPr rot="0" vert="horz"/>
          <a:lstStyle/>
          <a:p>
            <a:pPr>
              <a:defRPr sz="1300" b="0" i="0" u="none" strike="noStrike" baseline="0">
                <a:solidFill>
                  <a:srgbClr val="000000"/>
                </a:solidFill>
                <a:latin typeface="Calibri"/>
                <a:ea typeface="Calibri"/>
                <a:cs typeface="Calibri"/>
              </a:defRPr>
            </a:pPr>
            <a:endParaRPr lang="en-US"/>
          </a:p>
        </c:txPr>
        <c:crossAx val="257172992"/>
        <c:crosses val="autoZero"/>
        <c:crossBetween val="between"/>
        <c:dispUnits>
          <c:builtInUnit val="thousands"/>
        </c:dispUnits>
      </c:valAx>
      <c:catAx>
        <c:axId val="257181568"/>
        <c:scaling>
          <c:orientation val="minMax"/>
        </c:scaling>
        <c:delete val="1"/>
        <c:axPos val="b"/>
        <c:numFmt formatCode="General" sourceLinked="1"/>
        <c:majorTickMark val="out"/>
        <c:minorTickMark val="none"/>
        <c:tickLblPos val="nextTo"/>
        <c:crossAx val="257183104"/>
        <c:crosses val="autoZero"/>
        <c:auto val="1"/>
        <c:lblAlgn val="ctr"/>
        <c:lblOffset val="100"/>
        <c:noMultiLvlLbl val="0"/>
      </c:catAx>
      <c:valAx>
        <c:axId val="257183104"/>
        <c:scaling>
          <c:orientation val="minMax"/>
          <c:min val="0"/>
        </c:scaling>
        <c:delete val="0"/>
        <c:axPos val="r"/>
        <c:title>
          <c:tx>
            <c:rich>
              <a:bodyPr/>
              <a:lstStyle/>
              <a:p>
                <a:pPr>
                  <a:defRPr sz="1300" b="1" i="0" u="none" strike="noStrike" baseline="0">
                    <a:solidFill>
                      <a:srgbClr val="000000"/>
                    </a:solidFill>
                    <a:latin typeface="Calibri"/>
                    <a:ea typeface="Calibri"/>
                    <a:cs typeface="Calibri"/>
                  </a:defRPr>
                </a:pPr>
                <a:r>
                  <a:rPr lang="en-GB"/>
                  <a:t>Number of hours (thousands)</a:t>
                </a:r>
              </a:p>
            </c:rich>
          </c:tx>
          <c:overlay val="0"/>
        </c:title>
        <c:numFmt formatCode="#,##0.00" sourceLinked="0"/>
        <c:majorTickMark val="out"/>
        <c:minorTickMark val="none"/>
        <c:tickLblPos val="nextTo"/>
        <c:spPr>
          <a:ln>
            <a:solidFill>
              <a:schemeClr val="bg1">
                <a:lumMod val="50000"/>
              </a:schemeClr>
            </a:solidFill>
          </a:ln>
        </c:spPr>
        <c:txPr>
          <a:bodyPr rot="0" vert="horz"/>
          <a:lstStyle/>
          <a:p>
            <a:pPr>
              <a:defRPr sz="1200" b="0" i="0" u="none" strike="noStrike" baseline="0">
                <a:solidFill>
                  <a:srgbClr val="000000"/>
                </a:solidFill>
                <a:latin typeface="Calibri"/>
                <a:ea typeface="Calibri"/>
                <a:cs typeface="Calibri"/>
              </a:defRPr>
            </a:pPr>
            <a:endParaRPr lang="en-US"/>
          </a:p>
        </c:txPr>
        <c:crossAx val="257181568"/>
        <c:crosses val="max"/>
        <c:crossBetween val="between"/>
        <c:dispUnits>
          <c:builtInUnit val="thousands"/>
        </c:dispUnits>
      </c:valAx>
      <c:spPr>
        <a:noFill/>
        <a:ln w="25400">
          <a:noFill/>
        </a:ln>
      </c:spPr>
    </c:plotArea>
    <c:legend>
      <c:legendPos val="b"/>
      <c:overlay val="0"/>
      <c:txPr>
        <a:bodyPr/>
        <a:lstStyle/>
        <a:p>
          <a:pPr>
            <a:defRPr sz="1195"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4276577797596434E-2"/>
          <c:y val="0.10009975564926318"/>
          <c:w val="0.59892166532305013"/>
          <c:h val="0.88872338730933886"/>
        </c:manualLayout>
      </c:layout>
      <c:pieChart>
        <c:varyColors val="1"/>
        <c:ser>
          <c:idx val="0"/>
          <c:order val="0"/>
          <c:tx>
            <c:strRef>
              <c:f>'4. Adults (18-64)'!$O$134</c:f>
              <c:strCache>
                <c:ptCount val="1"/>
                <c:pt idx="0">
                  <c:v>All</c:v>
                </c:pt>
              </c:strCache>
            </c:strRef>
          </c:tx>
          <c:spPr>
            <a:solidFill>
              <a:schemeClr val="tx1">
                <a:lumMod val="50000"/>
                <a:lumOff val="50000"/>
              </a:schemeClr>
            </a:solidFill>
            <a:ln w="38100">
              <a:solidFill>
                <a:schemeClr val="bg1"/>
              </a:solidFill>
            </a:ln>
          </c:spPr>
          <c:dPt>
            <c:idx val="0"/>
            <c:bubble3D val="0"/>
            <c:spPr>
              <a:solidFill>
                <a:schemeClr val="accent5">
                  <a:lumMod val="75000"/>
                </a:schemeClr>
              </a:solidFill>
              <a:ln w="38100">
                <a:solidFill>
                  <a:schemeClr val="bg1"/>
                </a:solidFill>
              </a:ln>
            </c:spPr>
          </c:dPt>
          <c:dPt>
            <c:idx val="1"/>
            <c:bubble3D val="0"/>
            <c:spPr>
              <a:solidFill>
                <a:schemeClr val="accent5">
                  <a:lumMod val="40000"/>
                  <a:lumOff val="60000"/>
                </a:schemeClr>
              </a:solidFill>
              <a:ln w="38100">
                <a:solidFill>
                  <a:schemeClr val="bg1"/>
                </a:solidFill>
              </a:ln>
            </c:spPr>
          </c:dPt>
          <c:dLbls>
            <c:dLbl>
              <c:idx val="1"/>
              <c:spPr/>
              <c:txPr>
                <a:bodyPr/>
                <a:lstStyle/>
                <a:p>
                  <a:pPr>
                    <a:defRPr sz="1300" b="1" i="0" u="none" strike="noStrike" baseline="0">
                      <a:solidFill>
                        <a:sysClr val="windowText" lastClr="000000"/>
                      </a:solidFill>
                      <a:latin typeface="Calibri"/>
                      <a:ea typeface="Calibri"/>
                      <a:cs typeface="Calibri"/>
                    </a:defRPr>
                  </a:pPr>
                  <a:endParaRPr lang="en-US"/>
                </a:p>
              </c:txPr>
              <c:showLegendKey val="0"/>
              <c:showVal val="0"/>
              <c:showCatName val="0"/>
              <c:showSerName val="0"/>
              <c:showPercent val="1"/>
              <c:showBubbleSize val="0"/>
            </c:dLbl>
            <c:txPr>
              <a:bodyPr/>
              <a:lstStyle/>
              <a:p>
                <a:pPr>
                  <a:defRPr sz="1300" b="1" i="0" u="none" strike="noStrike" baseline="0">
                    <a:solidFill>
                      <a:srgbClr val="FFFFFF"/>
                    </a:solidFill>
                    <a:latin typeface="Calibri"/>
                    <a:ea typeface="Calibri"/>
                    <a:cs typeface="Calibri"/>
                  </a:defRPr>
                </a:pPr>
                <a:endParaRPr lang="en-US"/>
              </a:p>
            </c:txPr>
            <c:showLegendKey val="0"/>
            <c:showVal val="0"/>
            <c:showCatName val="0"/>
            <c:showSerName val="0"/>
            <c:showPercent val="1"/>
            <c:showBubbleSize val="0"/>
            <c:showLeaderLines val="1"/>
          </c:dLbls>
          <c:cat>
            <c:strRef>
              <c:f>'4. Adults (18-64)'!$N$135:$N$136</c:f>
              <c:strCache>
                <c:ptCount val="2"/>
                <c:pt idx="0">
                  <c:v>Living Alone</c:v>
                </c:pt>
                <c:pt idx="1">
                  <c:v>Other</c:v>
                </c:pt>
              </c:strCache>
            </c:strRef>
          </c:cat>
          <c:val>
            <c:numRef>
              <c:f>'4. Adults (18-64)'!$O$135:$O$136</c:f>
              <c:numCache>
                <c:formatCode>#,##0</c:formatCode>
                <c:ptCount val="2"/>
                <c:pt idx="0">
                  <c:v>3570</c:v>
                </c:pt>
                <c:pt idx="1">
                  <c:v>3980</c:v>
                </c:pt>
              </c:numCache>
            </c:numRef>
          </c:val>
        </c:ser>
        <c:dLbls>
          <c:showLegendKey val="0"/>
          <c:showVal val="0"/>
          <c:showCatName val="0"/>
          <c:showSerName val="0"/>
          <c:showPercent val="0"/>
          <c:showBubbleSize val="0"/>
          <c:showLeaderLines val="1"/>
        </c:dLbls>
        <c:firstSliceAng val="0"/>
      </c:pieChart>
      <c:spPr>
        <a:ln w="25400">
          <a:solidFill>
            <a:schemeClr val="bg1"/>
          </a:solidFill>
        </a:ln>
      </c:spPr>
    </c:plotArea>
    <c:legend>
      <c:legendPos val="r"/>
      <c:overlay val="0"/>
      <c:txPr>
        <a:bodyPr/>
        <a:lstStyle/>
        <a:p>
          <a:pPr>
            <a:defRPr sz="1300" b="0" i="0" u="none" strike="noStrike" baseline="0">
              <a:solidFill>
                <a:srgbClr val="000000"/>
              </a:solidFill>
              <a:latin typeface="Calibri"/>
              <a:ea typeface="Calibri"/>
              <a:cs typeface="Calibri"/>
            </a:defRPr>
          </a:pPr>
          <a:endParaRPr lang="en-US"/>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n-US"/>
    </a:p>
  </c:txPr>
  <c:printSettings>
    <c:headerFooter/>
    <c:pageMargins b="0.75" l="0.7" r="0.7" t="0.75" header="0.3" footer="0.3"/>
    <c:pageSetup/>
  </c:printSettings>
</c:chartSpace>
</file>

<file path=xl/ctrlProps/ctrlProp1.xml><?xml version="1.0" encoding="utf-8"?>
<formControlPr xmlns="http://schemas.microsoft.com/office/spreadsheetml/2009/9/main" objectType="Drop" dropLines="33" dropStyle="combo" dx="16" fmlaLink="$C$6" fmlaRange="'Summary Data'!$C$3:$C$35" noThreeD="1" sel="33" val="0"/>
</file>

<file path=xl/ctrlProps/ctrlProp2.xml><?xml version="1.0" encoding="utf-8"?>
<formControlPr xmlns="http://schemas.microsoft.com/office/spreadsheetml/2009/9/main" objectType="Drop" dropLines="33" dropStyle="combo" dx="16" fmlaLink="$C$35" fmlaRange="'Summary Data'!$C$3:$C$35" noThreeD="1" sel="33" val="0"/>
</file>

<file path=xl/ctrlProps/ctrlProp3.xml><?xml version="1.0" encoding="utf-8"?>
<formControlPr xmlns="http://schemas.microsoft.com/office/spreadsheetml/2009/9/main" objectType="Drop" dropLines="33" dropStyle="combo" dx="16" fmlaLink="$C$28" fmlaRange="'Summary Data'!$C$3:$C$35" noThreeD="1" sel="33" val="0"/>
</file>

<file path=xl/ctrlProps/ctrlProp4.xml><?xml version="1.0" encoding="utf-8"?>
<formControlPr xmlns="http://schemas.microsoft.com/office/spreadsheetml/2009/9/main" objectType="Drop" dropLines="33" dropStyle="combo" dx="16" fmlaLink="$C$56" fmlaRange="'Summary Data'!$C$3:$C$35" noThreeD="1" sel="33" val="0"/>
</file>

<file path=xl/ctrlProps/ctrlProp5.xml><?xml version="1.0" encoding="utf-8"?>
<formControlPr xmlns="http://schemas.microsoft.com/office/spreadsheetml/2009/9/main" objectType="Drop" dropLines="33" dropStyle="combo" dx="16" fmlaLink="$C$151" fmlaRange="'Summary Data'!$C$3:$C$35" noThreeD="1" sel="33" val="0"/>
</file>

<file path=xl/ctrlProps/ctrlProp6.xml><?xml version="1.0" encoding="utf-8"?>
<formControlPr xmlns="http://schemas.microsoft.com/office/spreadsheetml/2009/9/main" objectType="Drop" dropLines="33" dropStyle="combo" dx="16" fmlaLink="$C$204" fmlaRange="'Summary Data'!$C$3:$C$35" noThreeD="1" sel="33" val="0"/>
</file>

<file path=xl/ctrlProps/ctrlProp7.xml><?xml version="1.0" encoding="utf-8"?>
<formControlPr xmlns="http://schemas.microsoft.com/office/spreadsheetml/2009/9/main" objectType="Drop" dropLines="33" dropStyle="combo" dx="16" fmlaLink="$C$87" fmlaRange="'Summary Data'!$C$3:$C$35" noThreeD="1" sel="33" val="0"/>
</file>

<file path=xl/ctrlProps/ctrlProp8.xml><?xml version="1.0" encoding="utf-8"?>
<formControlPr xmlns="http://schemas.microsoft.com/office/spreadsheetml/2009/9/main" objectType="Drop" dropLines="2" dropStyle="combo" dx="16" fmlaLink="$F$237" fmlaRange="'Summary Data'!$B$468:$B$470" noThreeD="1" sel="3" val="0"/>
</file>

<file path=xl/ctrlProps/ctrlProp9.xml><?xml version="1.0" encoding="utf-8"?>
<formControlPr xmlns="http://schemas.microsoft.com/office/spreadsheetml/2009/9/main" objectType="Drop" dropLines="33" dropStyle="combo" dx="16" fmlaLink="$C$177" fmlaRange="'Summary Data'!$C$3:$C$35" noThreeD="1" sel="33" val="0"/>
</file>

<file path=xl/ctrlProps/ctrlProp10.xml><?xml version="1.0" encoding="utf-8"?>
<formControlPr xmlns="http://schemas.microsoft.com/office/spreadsheetml/2009/9/main" objectType="Drop" dropLines="33" dropStyle="combo" dx="16" fmlaLink="C265" fmlaRange="'Summary Data'!$C$3:$C$35" noThreeD="1" sel="33" val="0"/>
</file>

<file path=xl/ctrlProps/ctrlProp11.xml><?xml version="1.0" encoding="utf-8"?>
<formControlPr xmlns="http://schemas.microsoft.com/office/spreadsheetml/2009/9/main" objectType="Drop" dropLines="33" dropStyle="combo" dx="16" fmlaLink="C293" fmlaRange="'Summary Data'!$C$3:$C$35" noThreeD="1" sel="33" val="0"/>
</file>

<file path=xl/ctrlProps/ctrlProp12.xml><?xml version="1.0" encoding="utf-8"?>
<formControlPr xmlns="http://schemas.microsoft.com/office/spreadsheetml/2009/9/main" objectType="Drop" dropLines="33" dropStyle="combo" dx="16" fmlaLink="$C$6" fmlaRange="'Summary Data'!$C$3:$C$35" noThreeD="1" sel="33" val="0"/>
</file>

<file path=xl/ctrlProps/ctrlProp13.xml><?xml version="1.0" encoding="utf-8"?>
<formControlPr xmlns="http://schemas.microsoft.com/office/spreadsheetml/2009/9/main" objectType="Drop" dropLines="33" dropStyle="combo" dx="16" fmlaLink="$C$124" fmlaRange="'Summary Data'!$C$3:$C$35" noThreeD="1" sel="33" val="0"/>
</file>

<file path=xl/ctrlProps/ctrlProp14.xml><?xml version="1.0" encoding="utf-8"?>
<formControlPr xmlns="http://schemas.microsoft.com/office/spreadsheetml/2009/9/main" objectType="Drop" dropLines="33" dropStyle="combo" dx="16" fmlaLink="$C$30" fmlaRange="'Summary Data'!$C$3:$C$35" noThreeD="1" sel="33" val="0"/>
</file>

<file path=xl/ctrlProps/ctrlProp15.xml><?xml version="1.0" encoding="utf-8"?>
<formControlPr xmlns="http://schemas.microsoft.com/office/spreadsheetml/2009/9/main" objectType="Drop" dropLines="33" dropStyle="combo" dx="16" fmlaLink="$C$58" fmlaRange="'Summary Data'!$C$3:$C$35" noThreeD="1" sel="33" val="0"/>
</file>

<file path=xl/ctrlProps/ctrlProp16.xml><?xml version="1.0" encoding="utf-8"?>
<formControlPr xmlns="http://schemas.microsoft.com/office/spreadsheetml/2009/9/main" objectType="Drop" dropLines="33" dropStyle="combo" dx="16" fmlaLink="$C$90" fmlaRange="'Summary Data'!$C$3:$C$35" noThreeD="1" sel="2" val="0"/>
</file>

<file path=xl/ctrlProps/ctrlProp17.xml><?xml version="1.0" encoding="utf-8"?>
<formControlPr xmlns="http://schemas.microsoft.com/office/spreadsheetml/2009/9/main" objectType="Drop" dropLines="33" dropStyle="combo" dx="16" fmlaLink="$C$191" fmlaRange="'Summary Data'!$C$3:$C$35" noThreeD="1" sel="33" val="0"/>
</file>

<file path=xl/ctrlProps/ctrlProp18.xml><?xml version="1.0" encoding="utf-8"?>
<formControlPr xmlns="http://schemas.microsoft.com/office/spreadsheetml/2009/9/main" objectType="Drop" dropLines="33" dropStyle="combo" dx="16" fmlaLink="$C$6" fmlaRange="'Summary Data'!$C$3:$C$35" noThreeD="1" sel="33" val="0"/>
</file>

<file path=xl/ctrlProps/ctrlProp19.xml><?xml version="1.0" encoding="utf-8"?>
<formControlPr xmlns="http://schemas.microsoft.com/office/spreadsheetml/2009/9/main" objectType="Drop" dropLines="2" dropStyle="combo" dx="16" fmlaLink="$G$58" fmlaRange="'Summary Data'!$B$468:$B$470" noThreeD="1" sel="3" val="0"/>
</file>

<file path=xl/ctrlProps/ctrlProp20.xml><?xml version="1.0" encoding="utf-8"?>
<formControlPr xmlns="http://schemas.microsoft.com/office/spreadsheetml/2009/9/main" objectType="Drop" dropLines="2" dropStyle="combo" dx="16" fmlaLink="$G$90" fmlaRange="'Summary Data'!$B$468:$B$470" noThreeD="1" sel="3" val="0"/>
</file>

<file path=xl/ctrlProps/ctrlProp21.xml><?xml version="1.0" encoding="utf-8"?>
<formControlPr xmlns="http://schemas.microsoft.com/office/spreadsheetml/2009/9/main" objectType="Drop" dropLines="2" dropStyle="combo" dx="16" fmlaLink="$G$138" fmlaRange="'Summary Data'!$B$468:$B$470" noThreeD="1" sel="3" val="0"/>
</file>

<file path=xl/ctrlProps/ctrlProp22.xml><?xml version="1.0" encoding="utf-8"?>
<formControlPr xmlns="http://schemas.microsoft.com/office/spreadsheetml/2009/9/main" objectType="Drop" dropLines="33" dropStyle="combo" dx="16" fmlaLink="$C$216" fmlaRange="'Summary Data'!$C$3:$C$35" noThreeD="1" sel="33" val="0"/>
</file>

<file path=xl/ctrlProps/ctrlProp23.xml><?xml version="1.0" encoding="utf-8"?>
<formControlPr xmlns="http://schemas.microsoft.com/office/spreadsheetml/2009/9/main" objectType="Drop" dropLines="2" dropStyle="combo" dx="16" fmlaLink="$G$106" fmlaRange="'Summary Data'!$B$468:$B$470" noThreeD="1" sel="3" val="0"/>
</file>

<file path=xl/ctrlProps/ctrlProp24.xml><?xml version="1.0" encoding="utf-8"?>
<formControlPr xmlns="http://schemas.microsoft.com/office/spreadsheetml/2009/9/main" objectType="Drop" dropLines="33" dropStyle="combo" dx="16" fmlaLink="$C$6" fmlaRange="'Summary Data'!$C$3:$C$35" noThreeD="1" sel="33" val="0"/>
</file>

<file path=xl/ctrlProps/ctrlProp25.xml><?xml version="1.0" encoding="utf-8"?>
<formControlPr xmlns="http://schemas.microsoft.com/office/spreadsheetml/2009/9/main" objectType="Drop" dropLines="33" dropStyle="combo" dx="16" fmlaLink="$C$58" fmlaRange="'Summary Data'!$C$3:$C$35" noThreeD="1" sel="33" val="0"/>
</file>

<file path=xl/ctrlProps/ctrlProp26.xml><?xml version="1.0" encoding="utf-8"?>
<formControlPr xmlns="http://schemas.microsoft.com/office/spreadsheetml/2009/9/main" objectType="Drop" dropLines="33" dropStyle="combo" dx="16" fmlaLink="$C$90" fmlaRange="'Summary Data'!$C$3:$C$35" noThreeD="1" sel="33" val="0"/>
</file>

<file path=xl/ctrlProps/ctrlProp27.xml><?xml version="1.0" encoding="utf-8"?>
<formControlPr xmlns="http://schemas.microsoft.com/office/spreadsheetml/2009/9/main" objectType="Drop" dropLines="33" dropStyle="combo" dx="16" fmlaLink="$C$157" fmlaRange="'Summary Data'!$C$3:$C$35" noThreeD="1" sel="33" val="0"/>
</file>

<file path=xl/ctrlProps/ctrlProp28.xml><?xml version="1.0" encoding="utf-8"?>
<formControlPr xmlns="http://schemas.microsoft.com/office/spreadsheetml/2009/9/main" objectType="Drop" dropLines="2" dropStyle="combo" dx="16" fmlaLink="$G$90" fmlaRange="'Summary Data'!$B$468:$B$470" noThreeD="1" sel="3" val="0"/>
</file>

<file path=xl/ctrlProps/ctrlProp29.xml><?xml version="1.0" encoding="utf-8"?>
<formControlPr xmlns="http://schemas.microsoft.com/office/spreadsheetml/2009/9/main" objectType="Drop" dropLines="2" dropStyle="combo" dx="16" fmlaLink="$G$106" fmlaRange="'Summary Data'!$B$468:$B$470" noThreeD="1" sel="3" val="0"/>
</file>

<file path=xl/ctrlProps/ctrlProp30.xml><?xml version="1.0" encoding="utf-8"?>
<formControlPr xmlns="http://schemas.microsoft.com/office/spreadsheetml/2009/9/main" objectType="Drop" dropLines="2" dropStyle="combo" dx="16" fmlaLink="$G$58" fmlaRange="'Summary Data'!$B$468:$B$470" noThreeD="1" sel="3" val="0"/>
</file>

<file path=xl/ctrlProps/ctrlProp31.xml><?xml version="1.0" encoding="utf-8"?>
<formControlPr xmlns="http://schemas.microsoft.com/office/spreadsheetml/2009/9/main" objectType="Drop" dropLines="33" dropStyle="combo" dx="16" fmlaLink="$C$182" fmlaRange="'Summary Data'!$C$3:$C$35" noThreeD="1" sel="33" val="0"/>
</file>

<file path=xl/ctrlProps/ctrlProp32.xml><?xml version="1.0" encoding="utf-8"?>
<formControlPr xmlns="http://schemas.microsoft.com/office/spreadsheetml/2009/9/main" objectType="Drop" dropLines="33" dropStyle="combo" dx="16" fmlaLink="$C$31" fmlaRange="'Summary Data'!$C$3:$C$35" noThreeD="1" sel="33" val="0"/>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chart" Target="../charts/chart10.xml"/><Relationship Id="rId13" Type="http://schemas.openxmlformats.org/officeDocument/2006/relationships/chart" Target="../charts/chart15.xml"/><Relationship Id="rId3" Type="http://schemas.openxmlformats.org/officeDocument/2006/relationships/chart" Target="../charts/chart5.xml"/><Relationship Id="rId7" Type="http://schemas.openxmlformats.org/officeDocument/2006/relationships/chart" Target="../charts/chart9.xml"/><Relationship Id="rId12" Type="http://schemas.openxmlformats.org/officeDocument/2006/relationships/chart" Target="../charts/chart14.xml"/><Relationship Id="rId2" Type="http://schemas.openxmlformats.org/officeDocument/2006/relationships/chart" Target="../charts/chart4.xml"/><Relationship Id="rId16" Type="http://schemas.openxmlformats.org/officeDocument/2006/relationships/chart" Target="../charts/chart18.xml"/><Relationship Id="rId1" Type="http://schemas.openxmlformats.org/officeDocument/2006/relationships/chart" Target="../charts/chart3.xml"/><Relationship Id="rId6" Type="http://schemas.openxmlformats.org/officeDocument/2006/relationships/chart" Target="../charts/chart8.xml"/><Relationship Id="rId11" Type="http://schemas.openxmlformats.org/officeDocument/2006/relationships/chart" Target="../charts/chart13.xml"/><Relationship Id="rId5" Type="http://schemas.openxmlformats.org/officeDocument/2006/relationships/chart" Target="../charts/chart7.xml"/><Relationship Id="rId15" Type="http://schemas.openxmlformats.org/officeDocument/2006/relationships/chart" Target="../charts/chart17.xml"/><Relationship Id="rId10" Type="http://schemas.openxmlformats.org/officeDocument/2006/relationships/chart" Target="../charts/chart12.xml"/><Relationship Id="rId4" Type="http://schemas.openxmlformats.org/officeDocument/2006/relationships/chart" Target="../charts/chart6.xml"/><Relationship Id="rId9" Type="http://schemas.openxmlformats.org/officeDocument/2006/relationships/chart" Target="../charts/chart11.xml"/><Relationship Id="rId14" Type="http://schemas.openxmlformats.org/officeDocument/2006/relationships/chart" Target="../charts/chart16.xml"/></Relationships>
</file>

<file path=xl/drawings/_rels/drawing4.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chart" Target="../charts/chart21.xml"/><Relationship Id="rId7" Type="http://schemas.openxmlformats.org/officeDocument/2006/relationships/chart" Target="../charts/chart25.xml"/><Relationship Id="rId2" Type="http://schemas.openxmlformats.org/officeDocument/2006/relationships/chart" Target="../charts/chart20.xml"/><Relationship Id="rId1" Type="http://schemas.openxmlformats.org/officeDocument/2006/relationships/chart" Target="../charts/chart19.xml"/><Relationship Id="rId6" Type="http://schemas.openxmlformats.org/officeDocument/2006/relationships/chart" Target="../charts/chart24.xml"/><Relationship Id="rId5" Type="http://schemas.openxmlformats.org/officeDocument/2006/relationships/chart" Target="../charts/chart23.xml"/><Relationship Id="rId4" Type="http://schemas.openxmlformats.org/officeDocument/2006/relationships/chart" Target="../charts/chart22.xml"/></Relationships>
</file>

<file path=xl/drawings/_rels/drawing6.xml.rels><?xml version="1.0" encoding="UTF-8" standalone="yes"?>
<Relationships xmlns="http://schemas.openxmlformats.org/package/2006/relationships"><Relationship Id="rId3" Type="http://schemas.openxmlformats.org/officeDocument/2006/relationships/chart" Target="../charts/chart29.xml"/><Relationship Id="rId7" Type="http://schemas.openxmlformats.org/officeDocument/2006/relationships/chart" Target="../charts/chart33.xml"/><Relationship Id="rId2" Type="http://schemas.openxmlformats.org/officeDocument/2006/relationships/chart" Target="../charts/chart28.xml"/><Relationship Id="rId1" Type="http://schemas.openxmlformats.org/officeDocument/2006/relationships/chart" Target="../charts/chart27.xml"/><Relationship Id="rId6" Type="http://schemas.openxmlformats.org/officeDocument/2006/relationships/chart" Target="../charts/chart32.xml"/><Relationship Id="rId5" Type="http://schemas.openxmlformats.org/officeDocument/2006/relationships/chart" Target="../charts/chart31.xml"/><Relationship Id="rId4" Type="http://schemas.openxmlformats.org/officeDocument/2006/relationships/chart" Target="../charts/chart30.xml"/></Relationships>
</file>

<file path=xl/drawings/drawing1.xml><?xml version="1.0" encoding="utf-8"?>
<xdr:wsDr xmlns:xdr="http://schemas.openxmlformats.org/drawingml/2006/spreadsheetDrawing" xmlns:a="http://schemas.openxmlformats.org/drawingml/2006/main">
  <xdr:twoCellAnchor>
    <xdr:from>
      <xdr:col>0</xdr:col>
      <xdr:colOff>0</xdr:colOff>
      <xdr:row>105</xdr:row>
      <xdr:rowOff>66675</xdr:rowOff>
    </xdr:from>
    <xdr:to>
      <xdr:col>1</xdr:col>
      <xdr:colOff>5600700</xdr:colOff>
      <xdr:row>111</xdr:row>
      <xdr:rowOff>123825</xdr:rowOff>
    </xdr:to>
    <xdr:pic>
      <xdr:nvPicPr>
        <xdr:cNvPr id="4" name="Picture 1" descr="Cost of respondent burd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5452050"/>
          <a:ext cx="5695950" cy="1257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114300</xdr:colOff>
      <xdr:row>13</xdr:row>
      <xdr:rowOff>9525</xdr:rowOff>
    </xdr:from>
    <xdr:to>
      <xdr:col>7</xdr:col>
      <xdr:colOff>304800</xdr:colOff>
      <xdr:row>27</xdr:row>
      <xdr:rowOff>142874</xdr:rowOff>
    </xdr:to>
    <xdr:graphicFrame macro="">
      <xdr:nvGraphicFramePr>
        <xdr:cNvPr id="4470"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76200</xdr:colOff>
      <xdr:row>40</xdr:row>
      <xdr:rowOff>161925</xdr:rowOff>
    </xdr:from>
    <xdr:to>
      <xdr:col>7</xdr:col>
      <xdr:colOff>342900</xdr:colOff>
      <xdr:row>57</xdr:row>
      <xdr:rowOff>133350</xdr:rowOff>
    </xdr:to>
    <xdr:graphicFrame macro="">
      <xdr:nvGraphicFramePr>
        <xdr:cNvPr id="4471"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xdr:from>
          <xdr:col>2</xdr:col>
          <xdr:colOff>47625</xdr:colOff>
          <xdr:row>4</xdr:row>
          <xdr:rowOff>152400</xdr:rowOff>
        </xdr:from>
        <xdr:to>
          <xdr:col>5</xdr:col>
          <xdr:colOff>104775</xdr:colOff>
          <xdr:row>6</xdr:row>
          <xdr:rowOff>85725</xdr:rowOff>
        </xdr:to>
        <xdr:sp macro="" textlink="">
          <xdr:nvSpPr>
            <xdr:cNvPr id="4097" name="Drop Down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47625</xdr:colOff>
          <xdr:row>33</xdr:row>
          <xdr:rowOff>142875</xdr:rowOff>
        </xdr:from>
        <xdr:to>
          <xdr:col>4</xdr:col>
          <xdr:colOff>523875</xdr:colOff>
          <xdr:row>35</xdr:row>
          <xdr:rowOff>57150</xdr:rowOff>
        </xdr:to>
        <xdr:sp macro="" textlink="">
          <xdr:nvSpPr>
            <xdr:cNvPr id="4099" name="Drop Down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xdr:col>
      <xdr:colOff>9525</xdr:colOff>
      <xdr:row>29</xdr:row>
      <xdr:rowOff>28575</xdr:rowOff>
    </xdr:from>
    <xdr:to>
      <xdr:col>7</xdr:col>
      <xdr:colOff>201705</xdr:colOff>
      <xdr:row>46</xdr:row>
      <xdr:rowOff>47625</xdr:rowOff>
    </xdr:to>
    <xdr:graphicFrame macro="">
      <xdr:nvGraphicFramePr>
        <xdr:cNvPr id="280444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28575</xdr:colOff>
      <xdr:row>152</xdr:row>
      <xdr:rowOff>85725</xdr:rowOff>
    </xdr:from>
    <xdr:to>
      <xdr:col>7</xdr:col>
      <xdr:colOff>571500</xdr:colOff>
      <xdr:row>170</xdr:row>
      <xdr:rowOff>123826</xdr:rowOff>
    </xdr:to>
    <xdr:graphicFrame macro="">
      <xdr:nvGraphicFramePr>
        <xdr:cNvPr id="280444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0</xdr:col>
      <xdr:colOff>57150</xdr:colOff>
      <xdr:row>206</xdr:row>
      <xdr:rowOff>180975</xdr:rowOff>
    </xdr:from>
    <xdr:to>
      <xdr:col>3</xdr:col>
      <xdr:colOff>649941</xdr:colOff>
      <xdr:row>226</xdr:row>
      <xdr:rowOff>66674</xdr:rowOff>
    </xdr:to>
    <xdr:graphicFrame macro="">
      <xdr:nvGraphicFramePr>
        <xdr:cNvPr id="2804444" name="Chart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3</xdr:col>
      <xdr:colOff>690283</xdr:colOff>
      <xdr:row>207</xdr:row>
      <xdr:rowOff>0</xdr:rowOff>
    </xdr:from>
    <xdr:to>
      <xdr:col>8</xdr:col>
      <xdr:colOff>179294</xdr:colOff>
      <xdr:row>226</xdr:row>
      <xdr:rowOff>78440</xdr:rowOff>
    </xdr:to>
    <xdr:graphicFrame macro="">
      <xdr:nvGraphicFramePr>
        <xdr:cNvPr id="2804445"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1</xdr:col>
      <xdr:colOff>38100</xdr:colOff>
      <xdr:row>238</xdr:row>
      <xdr:rowOff>123825</xdr:rowOff>
    </xdr:from>
    <xdr:to>
      <xdr:col>6</xdr:col>
      <xdr:colOff>1400735</xdr:colOff>
      <xdr:row>256</xdr:row>
      <xdr:rowOff>168089</xdr:rowOff>
    </xdr:to>
    <xdr:graphicFrame macro="">
      <xdr:nvGraphicFramePr>
        <xdr:cNvPr id="2804446"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mc:AlternateContent xmlns:mc="http://schemas.openxmlformats.org/markup-compatibility/2006">
    <mc:Choice xmlns:a14="http://schemas.microsoft.com/office/drawing/2010/main" Requires="a14">
      <xdr:twoCellAnchor editAs="oneCell">
        <xdr:from>
          <xdr:col>1</xdr:col>
          <xdr:colOff>1571625</xdr:colOff>
          <xdr:row>26</xdr:row>
          <xdr:rowOff>152400</xdr:rowOff>
        </xdr:from>
        <xdr:to>
          <xdr:col>3</xdr:col>
          <xdr:colOff>238125</xdr:colOff>
          <xdr:row>28</xdr:row>
          <xdr:rowOff>85725</xdr:rowOff>
        </xdr:to>
        <xdr:sp macro="" textlink="">
          <xdr:nvSpPr>
            <xdr:cNvPr id="1029" name="Drop Down 5" hidden="1">
              <a:extLst>
                <a:ext uri="{63B3BB69-23CF-44E3-9099-C40C66FF867C}">
                  <a14:compatExt spid="_x0000_s10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1524000</xdr:colOff>
          <xdr:row>54</xdr:row>
          <xdr:rowOff>161925</xdr:rowOff>
        </xdr:from>
        <xdr:to>
          <xdr:col>3</xdr:col>
          <xdr:colOff>190500</xdr:colOff>
          <xdr:row>56</xdr:row>
          <xdr:rowOff>95250</xdr:rowOff>
        </xdr:to>
        <xdr:sp macro="" textlink="">
          <xdr:nvSpPr>
            <xdr:cNvPr id="1030" name="Drop Down 6" hidden="1">
              <a:extLst>
                <a:ext uri="{63B3BB69-23CF-44E3-9099-C40C66FF867C}">
                  <a14:compatExt spid="_x0000_s10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1524000</xdr:colOff>
          <xdr:row>149</xdr:row>
          <xdr:rowOff>114300</xdr:rowOff>
        </xdr:from>
        <xdr:to>
          <xdr:col>3</xdr:col>
          <xdr:colOff>190500</xdr:colOff>
          <xdr:row>151</xdr:row>
          <xdr:rowOff>133350</xdr:rowOff>
        </xdr:to>
        <xdr:sp macro="" textlink="">
          <xdr:nvSpPr>
            <xdr:cNvPr id="1031" name="Drop Down 7" hidden="1">
              <a:extLst>
                <a:ext uri="{63B3BB69-23CF-44E3-9099-C40C66FF867C}">
                  <a14:compatExt spid="_x0000_s10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1524000</xdr:colOff>
          <xdr:row>202</xdr:row>
          <xdr:rowOff>171450</xdr:rowOff>
        </xdr:from>
        <xdr:to>
          <xdr:col>3</xdr:col>
          <xdr:colOff>190500</xdr:colOff>
          <xdr:row>204</xdr:row>
          <xdr:rowOff>104775</xdr:rowOff>
        </xdr:to>
        <xdr:sp macro="" textlink="">
          <xdr:nvSpPr>
            <xdr:cNvPr id="1033" name="Drop Down 9" hidden="1">
              <a:extLst>
                <a:ext uri="{63B3BB69-23CF-44E3-9099-C40C66FF867C}">
                  <a14:compatExt spid="_x0000_s10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1543050</xdr:colOff>
          <xdr:row>86</xdr:row>
          <xdr:rowOff>0</xdr:rowOff>
        </xdr:from>
        <xdr:to>
          <xdr:col>3</xdr:col>
          <xdr:colOff>209550</xdr:colOff>
          <xdr:row>87</xdr:row>
          <xdr:rowOff>57150</xdr:rowOff>
        </xdr:to>
        <xdr:sp macro="" textlink="">
          <xdr:nvSpPr>
            <xdr:cNvPr id="1042" name="Drop Down 18" hidden="1">
              <a:extLst>
                <a:ext uri="{63B3BB69-23CF-44E3-9099-C40C66FF867C}">
                  <a14:compatExt spid="_x0000_s10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971550</xdr:colOff>
          <xdr:row>235</xdr:row>
          <xdr:rowOff>190500</xdr:rowOff>
        </xdr:from>
        <xdr:to>
          <xdr:col>2</xdr:col>
          <xdr:colOff>571500</xdr:colOff>
          <xdr:row>237</xdr:row>
          <xdr:rowOff>123825</xdr:rowOff>
        </xdr:to>
        <xdr:sp macro="" textlink="">
          <xdr:nvSpPr>
            <xdr:cNvPr id="1053" name="Drop Down 29" hidden="1">
              <a:extLst>
                <a:ext uri="{63B3BB69-23CF-44E3-9099-C40C66FF867C}">
                  <a14:compatExt spid="_x0000_s1053"/>
                </a:ext>
              </a:extLst>
            </xdr:cNvPr>
            <xdr:cNvSpPr/>
          </xdr:nvSpPr>
          <xdr:spPr>
            <a:xfrm>
              <a:off x="0" y="0"/>
              <a:ext cx="0" cy="0"/>
            </a:xfrm>
            <a:prstGeom prst="rect">
              <a:avLst/>
            </a:prstGeom>
          </xdr:spPr>
        </xdr:sp>
        <xdr:clientData/>
      </xdr:twoCellAnchor>
    </mc:Choice>
    <mc:Fallback/>
  </mc:AlternateContent>
  <xdr:twoCellAnchor editAs="oneCell">
    <xdr:from>
      <xdr:col>1</xdr:col>
      <xdr:colOff>28575</xdr:colOff>
      <xdr:row>178</xdr:row>
      <xdr:rowOff>85725</xdr:rowOff>
    </xdr:from>
    <xdr:to>
      <xdr:col>7</xdr:col>
      <xdr:colOff>485775</xdr:colOff>
      <xdr:row>198</xdr:row>
      <xdr:rowOff>66676</xdr:rowOff>
    </xdr:to>
    <xdr:graphicFrame macro="">
      <xdr:nvGraphicFramePr>
        <xdr:cNvPr id="2804450"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mc:AlternateContent xmlns:mc="http://schemas.openxmlformats.org/markup-compatibility/2006">
    <mc:Choice xmlns:a14="http://schemas.microsoft.com/office/drawing/2010/main" Requires="a14">
      <xdr:twoCellAnchor editAs="oneCell">
        <xdr:from>
          <xdr:col>1</xdr:col>
          <xdr:colOff>1524000</xdr:colOff>
          <xdr:row>175</xdr:row>
          <xdr:rowOff>114300</xdr:rowOff>
        </xdr:from>
        <xdr:to>
          <xdr:col>3</xdr:col>
          <xdr:colOff>190500</xdr:colOff>
          <xdr:row>177</xdr:row>
          <xdr:rowOff>57150</xdr:rowOff>
        </xdr:to>
        <xdr:sp macro="" textlink="">
          <xdr:nvSpPr>
            <xdr:cNvPr id="2803874" name="Drop Down 1186" hidden="1">
              <a:extLst>
                <a:ext uri="{63B3BB69-23CF-44E3-9099-C40C66FF867C}">
                  <a14:compatExt spid="_x0000_s2803874"/>
                </a:ext>
              </a:extLst>
            </xdr:cNvPr>
            <xdr:cNvSpPr/>
          </xdr:nvSpPr>
          <xdr:spPr>
            <a:xfrm>
              <a:off x="0" y="0"/>
              <a:ext cx="0" cy="0"/>
            </a:xfrm>
            <a:prstGeom prst="rect">
              <a:avLst/>
            </a:prstGeom>
          </xdr:spPr>
        </xdr:sp>
        <xdr:clientData/>
      </xdr:twoCellAnchor>
    </mc:Choice>
    <mc:Fallback/>
  </mc:AlternateContent>
  <xdr:oneCellAnchor>
    <xdr:from>
      <xdr:col>1</xdr:col>
      <xdr:colOff>66676</xdr:colOff>
      <xdr:row>266</xdr:row>
      <xdr:rowOff>19050</xdr:rowOff>
    </xdr:from>
    <xdr:ext cx="4202765" cy="2743200"/>
    <xdr:graphicFrame macro="">
      <xdr:nvGraphicFramePr>
        <xdr:cNvPr id="2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mc:AlternateContent xmlns:mc="http://schemas.openxmlformats.org/markup-compatibility/2006">
    <mc:Choice xmlns:a14="http://schemas.microsoft.com/office/drawing/2010/main" Requires="a14">
      <xdr:twoCellAnchor editAs="oneCell">
        <xdr:from>
          <xdr:col>1</xdr:col>
          <xdr:colOff>1695450</xdr:colOff>
          <xdr:row>263</xdr:row>
          <xdr:rowOff>190500</xdr:rowOff>
        </xdr:from>
        <xdr:to>
          <xdr:col>3</xdr:col>
          <xdr:colOff>304800</xdr:colOff>
          <xdr:row>265</xdr:row>
          <xdr:rowOff>66675</xdr:rowOff>
        </xdr:to>
        <xdr:sp macro="" textlink="">
          <xdr:nvSpPr>
            <xdr:cNvPr id="2804451" name="Drop Down 1763" hidden="1">
              <a:extLst>
                <a:ext uri="{63B3BB69-23CF-44E3-9099-C40C66FF867C}">
                  <a14:compatExt spid="_x0000_s28044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1695450</xdr:colOff>
          <xdr:row>291</xdr:row>
          <xdr:rowOff>190500</xdr:rowOff>
        </xdr:from>
        <xdr:to>
          <xdr:col>3</xdr:col>
          <xdr:colOff>304800</xdr:colOff>
          <xdr:row>293</xdr:row>
          <xdr:rowOff>66675</xdr:rowOff>
        </xdr:to>
        <xdr:sp macro="" textlink="">
          <xdr:nvSpPr>
            <xdr:cNvPr id="2804453" name="Drop Down 1765" hidden="1">
              <a:extLst>
                <a:ext uri="{63B3BB69-23CF-44E3-9099-C40C66FF867C}">
                  <a14:compatExt spid="_x0000_s2804453"/>
                </a:ext>
              </a:extLst>
            </xdr:cNvPr>
            <xdr:cNvSpPr/>
          </xdr:nvSpPr>
          <xdr:spPr>
            <a:xfrm>
              <a:off x="0" y="0"/>
              <a:ext cx="0" cy="0"/>
            </a:xfrm>
            <a:prstGeom prst="rect">
              <a:avLst/>
            </a:prstGeom>
          </xdr:spPr>
        </xdr:sp>
        <xdr:clientData/>
      </xdr:twoCellAnchor>
    </mc:Choice>
    <mc:Fallback/>
  </mc:AlternateContent>
  <xdr:twoCellAnchor>
    <xdr:from>
      <xdr:col>1</xdr:col>
      <xdr:colOff>56028</xdr:colOff>
      <xdr:row>301</xdr:row>
      <xdr:rowOff>62752</xdr:rowOff>
    </xdr:from>
    <xdr:to>
      <xdr:col>5</xdr:col>
      <xdr:colOff>437029</xdr:colOff>
      <xdr:row>315</xdr:row>
      <xdr:rowOff>116540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xdr:col>
      <xdr:colOff>268939</xdr:colOff>
      <xdr:row>266</xdr:row>
      <xdr:rowOff>112062</xdr:rowOff>
    </xdr:from>
    <xdr:to>
      <xdr:col>6</xdr:col>
      <xdr:colOff>1703294</xdr:colOff>
      <xdr:row>282</xdr:row>
      <xdr:rowOff>134471</xdr:rowOff>
    </xdr:to>
    <xdr:graphicFrame macro="">
      <xdr:nvGraphicFramePr>
        <xdr:cNvPr id="27"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1</xdr:col>
      <xdr:colOff>123264</xdr:colOff>
      <xdr:row>62</xdr:row>
      <xdr:rowOff>190500</xdr:rowOff>
    </xdr:from>
    <xdr:to>
      <xdr:col>5</xdr:col>
      <xdr:colOff>518834</xdr:colOff>
      <xdr:row>79</xdr:row>
      <xdr:rowOff>66675</xdr:rowOff>
    </xdr:to>
    <xdr:graphicFrame macro="">
      <xdr:nvGraphicFramePr>
        <xdr:cNvPr id="25"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editAs="oneCell">
    <xdr:from>
      <xdr:col>1</xdr:col>
      <xdr:colOff>9525</xdr:colOff>
      <xdr:row>7</xdr:row>
      <xdr:rowOff>28575</xdr:rowOff>
    </xdr:from>
    <xdr:to>
      <xdr:col>6</xdr:col>
      <xdr:colOff>627529</xdr:colOff>
      <xdr:row>22</xdr:row>
      <xdr:rowOff>126066</xdr:rowOff>
    </xdr:to>
    <xdr:graphicFrame macro="">
      <xdr:nvGraphicFramePr>
        <xdr:cNvPr id="26"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mc:AlternateContent xmlns:mc="http://schemas.openxmlformats.org/markup-compatibility/2006">
    <mc:Choice xmlns:a14="http://schemas.microsoft.com/office/drawing/2010/main" Requires="a14">
      <xdr:twoCellAnchor editAs="oneCell">
        <xdr:from>
          <xdr:col>1</xdr:col>
          <xdr:colOff>1628775</xdr:colOff>
          <xdr:row>4</xdr:row>
          <xdr:rowOff>142875</xdr:rowOff>
        </xdr:from>
        <xdr:to>
          <xdr:col>3</xdr:col>
          <xdr:colOff>295275</xdr:colOff>
          <xdr:row>6</xdr:row>
          <xdr:rowOff>76200</xdr:rowOff>
        </xdr:to>
        <xdr:sp macro="" textlink="">
          <xdr:nvSpPr>
            <xdr:cNvPr id="2804454" name="Drop Down 1766" hidden="1">
              <a:extLst>
                <a:ext uri="{63B3BB69-23CF-44E3-9099-C40C66FF867C}">
                  <a14:compatExt spid="_x0000_s2804454"/>
                </a:ext>
              </a:extLst>
            </xdr:cNvPr>
            <xdr:cNvSpPr/>
          </xdr:nvSpPr>
          <xdr:spPr>
            <a:xfrm>
              <a:off x="0" y="0"/>
              <a:ext cx="0" cy="0"/>
            </a:xfrm>
            <a:prstGeom prst="rect">
              <a:avLst/>
            </a:prstGeom>
          </xdr:spPr>
        </xdr:sp>
        <xdr:clientData/>
      </xdr:twoCellAnchor>
    </mc:Choice>
    <mc:Fallback/>
  </mc:AlternateContent>
  <xdr:twoCellAnchor>
    <xdr:from>
      <xdr:col>1</xdr:col>
      <xdr:colOff>504263</xdr:colOff>
      <xdr:row>319</xdr:row>
      <xdr:rowOff>17931</xdr:rowOff>
    </xdr:from>
    <xdr:to>
      <xdr:col>6</xdr:col>
      <xdr:colOff>358587</xdr:colOff>
      <xdr:row>346</xdr:row>
      <xdr:rowOff>134472</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504263</xdr:colOff>
      <xdr:row>357</xdr:row>
      <xdr:rowOff>17930</xdr:rowOff>
    </xdr:from>
    <xdr:to>
      <xdr:col>6</xdr:col>
      <xdr:colOff>358587</xdr:colOff>
      <xdr:row>386</xdr:row>
      <xdr:rowOff>168088</xdr:rowOff>
    </xdr:to>
    <xdr:graphicFrame macro="">
      <xdr:nvGraphicFramePr>
        <xdr:cNvPr id="28"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xdr:col>
      <xdr:colOff>504263</xdr:colOff>
      <xdr:row>397</xdr:row>
      <xdr:rowOff>17930</xdr:rowOff>
    </xdr:from>
    <xdr:to>
      <xdr:col>6</xdr:col>
      <xdr:colOff>358587</xdr:colOff>
      <xdr:row>426</xdr:row>
      <xdr:rowOff>168088</xdr:rowOff>
    </xdr:to>
    <xdr:graphicFrame macro="">
      <xdr:nvGraphicFramePr>
        <xdr:cNvPr id="29" name="Chart 2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editAs="oneCell">
    <xdr:from>
      <xdr:col>1</xdr:col>
      <xdr:colOff>67236</xdr:colOff>
      <xdr:row>97</xdr:row>
      <xdr:rowOff>56029</xdr:rowOff>
    </xdr:from>
    <xdr:to>
      <xdr:col>5</xdr:col>
      <xdr:colOff>462806</xdr:colOff>
      <xdr:row>115</xdr:row>
      <xdr:rowOff>112059</xdr:rowOff>
    </xdr:to>
    <xdr:graphicFrame macro="">
      <xdr:nvGraphicFramePr>
        <xdr:cNvPr id="30" name="Chart 2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mc:AlternateContent xmlns:mc="http://schemas.openxmlformats.org/markup-compatibility/2006">
    <mc:Choice xmlns:a14="http://schemas.microsoft.com/office/drawing/2010/main" Requires="a14">
      <xdr:twoCellAnchor editAs="oneCell">
        <xdr:from>
          <xdr:col>1</xdr:col>
          <xdr:colOff>1514475</xdr:colOff>
          <xdr:row>122</xdr:row>
          <xdr:rowOff>219075</xdr:rowOff>
        </xdr:from>
        <xdr:to>
          <xdr:col>3</xdr:col>
          <xdr:colOff>180975</xdr:colOff>
          <xdr:row>124</xdr:row>
          <xdr:rowOff>133350</xdr:rowOff>
        </xdr:to>
        <xdr:sp macro="" textlink="">
          <xdr:nvSpPr>
            <xdr:cNvPr id="2804456" name="Drop Down 1768" hidden="1">
              <a:extLst>
                <a:ext uri="{63B3BB69-23CF-44E3-9099-C40C66FF867C}">
                  <a14:compatExt spid="_x0000_s2804456"/>
                </a:ext>
              </a:extLst>
            </xdr:cNvPr>
            <xdr:cNvSpPr/>
          </xdr:nvSpPr>
          <xdr:spPr>
            <a:xfrm>
              <a:off x="0" y="0"/>
              <a:ext cx="0" cy="0"/>
            </a:xfrm>
            <a:prstGeom prst="rect">
              <a:avLst/>
            </a:prstGeom>
          </xdr:spPr>
        </xdr:sp>
        <xdr:clientData/>
      </xdr:twoCellAnchor>
    </mc:Choice>
    <mc:Fallback/>
  </mc:AlternateContent>
  <xdr:twoCellAnchor editAs="oneCell">
    <xdr:from>
      <xdr:col>1</xdr:col>
      <xdr:colOff>78441</xdr:colOff>
      <xdr:row>125</xdr:row>
      <xdr:rowOff>190500</xdr:rowOff>
    </xdr:from>
    <xdr:to>
      <xdr:col>3</xdr:col>
      <xdr:colOff>683559</xdr:colOff>
      <xdr:row>140</xdr:row>
      <xdr:rowOff>20171</xdr:rowOff>
    </xdr:to>
    <xdr:graphicFrame macro="">
      <xdr:nvGraphicFramePr>
        <xdr:cNvPr id="3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76200</xdr:colOff>
      <xdr:row>59</xdr:row>
      <xdr:rowOff>152400</xdr:rowOff>
    </xdr:from>
    <xdr:to>
      <xdr:col>7</xdr:col>
      <xdr:colOff>95250</xdr:colOff>
      <xdr:row>84</xdr:row>
      <xdr:rowOff>95250</xdr:rowOff>
    </xdr:to>
    <xdr:graphicFrame macro="">
      <xdr:nvGraphicFramePr>
        <xdr:cNvPr id="3360297"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114300</xdr:colOff>
      <xdr:row>218</xdr:row>
      <xdr:rowOff>19050</xdr:rowOff>
    </xdr:from>
    <xdr:to>
      <xdr:col>5</xdr:col>
      <xdr:colOff>790575</xdr:colOff>
      <xdr:row>237</xdr:row>
      <xdr:rowOff>104777</xdr:rowOff>
    </xdr:to>
    <xdr:graphicFrame macro="">
      <xdr:nvGraphicFramePr>
        <xdr:cNvPr id="336029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9525</xdr:colOff>
      <xdr:row>139</xdr:row>
      <xdr:rowOff>104775</xdr:rowOff>
    </xdr:from>
    <xdr:to>
      <xdr:col>6</xdr:col>
      <xdr:colOff>685800</xdr:colOff>
      <xdr:row>161</xdr:row>
      <xdr:rowOff>123823</xdr:rowOff>
    </xdr:to>
    <xdr:graphicFrame macro="">
      <xdr:nvGraphicFramePr>
        <xdr:cNvPr id="3360300"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1</xdr:col>
      <xdr:colOff>200025</xdr:colOff>
      <xdr:row>193</xdr:row>
      <xdr:rowOff>19050</xdr:rowOff>
    </xdr:from>
    <xdr:to>
      <xdr:col>5</xdr:col>
      <xdr:colOff>1095375</xdr:colOff>
      <xdr:row>209</xdr:row>
      <xdr:rowOff>114302</xdr:rowOff>
    </xdr:to>
    <xdr:graphicFrame macro="">
      <xdr:nvGraphicFramePr>
        <xdr:cNvPr id="3360301"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457200</xdr:colOff>
          <xdr:row>29</xdr:row>
          <xdr:rowOff>0</xdr:rowOff>
        </xdr:from>
        <xdr:to>
          <xdr:col>3</xdr:col>
          <xdr:colOff>704850</xdr:colOff>
          <xdr:row>30</xdr:row>
          <xdr:rowOff>19050</xdr:rowOff>
        </xdr:to>
        <xdr:sp macro="" textlink="">
          <xdr:nvSpPr>
            <xdr:cNvPr id="6145" name="Drop Down 1" hidden="1">
              <a:extLst>
                <a:ext uri="{63B3BB69-23CF-44E3-9099-C40C66FF867C}">
                  <a14:compatExt spid="_x0000_s61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447675</xdr:colOff>
          <xdr:row>56</xdr:row>
          <xdr:rowOff>171450</xdr:rowOff>
        </xdr:from>
        <xdr:to>
          <xdr:col>3</xdr:col>
          <xdr:colOff>695325</xdr:colOff>
          <xdr:row>58</xdr:row>
          <xdr:rowOff>47625</xdr:rowOff>
        </xdr:to>
        <xdr:sp macro="" textlink="">
          <xdr:nvSpPr>
            <xdr:cNvPr id="6147" name="Drop Down 3" hidden="1">
              <a:extLst>
                <a:ext uri="{63B3BB69-23CF-44E3-9099-C40C66FF867C}">
                  <a14:compatExt spid="_x0000_s61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447675</xdr:colOff>
          <xdr:row>88</xdr:row>
          <xdr:rowOff>190500</xdr:rowOff>
        </xdr:from>
        <xdr:to>
          <xdr:col>3</xdr:col>
          <xdr:colOff>695325</xdr:colOff>
          <xdr:row>90</xdr:row>
          <xdr:rowOff>38100</xdr:rowOff>
        </xdr:to>
        <xdr:sp macro="" textlink="">
          <xdr:nvSpPr>
            <xdr:cNvPr id="6148" name="Drop Down 4" hidden="1">
              <a:extLst>
                <a:ext uri="{63B3BB69-23CF-44E3-9099-C40C66FF867C}">
                  <a14:compatExt spid="_x0000_s61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447675</xdr:colOff>
          <xdr:row>189</xdr:row>
          <xdr:rowOff>190500</xdr:rowOff>
        </xdr:from>
        <xdr:to>
          <xdr:col>3</xdr:col>
          <xdr:colOff>990600</xdr:colOff>
          <xdr:row>191</xdr:row>
          <xdr:rowOff>57150</xdr:rowOff>
        </xdr:to>
        <xdr:sp macro="" textlink="">
          <xdr:nvSpPr>
            <xdr:cNvPr id="6160" name="Drop Down 16" hidden="1">
              <a:extLst>
                <a:ext uri="{63B3BB69-23CF-44E3-9099-C40C66FF867C}">
                  <a14:compatExt spid="_x0000_s6160"/>
                </a:ext>
              </a:extLst>
            </xdr:cNvPr>
            <xdr:cNvSpPr/>
          </xdr:nvSpPr>
          <xdr:spPr>
            <a:xfrm>
              <a:off x="0" y="0"/>
              <a:ext cx="0" cy="0"/>
            </a:xfrm>
            <a:prstGeom prst="rect">
              <a:avLst/>
            </a:prstGeom>
          </xdr:spPr>
        </xdr:sp>
        <xdr:clientData/>
      </xdr:twoCellAnchor>
    </mc:Choice>
    <mc:Fallback/>
  </mc:AlternateContent>
  <xdr:twoCellAnchor editAs="oneCell">
    <xdr:from>
      <xdr:col>1</xdr:col>
      <xdr:colOff>38100</xdr:colOff>
      <xdr:row>31</xdr:row>
      <xdr:rowOff>0</xdr:rowOff>
    </xdr:from>
    <xdr:to>
      <xdr:col>7</xdr:col>
      <xdr:colOff>190500</xdr:colOff>
      <xdr:row>50</xdr:row>
      <xdr:rowOff>19051</xdr:rowOff>
    </xdr:to>
    <xdr:graphicFrame macro="">
      <xdr:nvGraphicFramePr>
        <xdr:cNvPr id="3360302"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76200</xdr:colOff>
      <xdr:row>7</xdr:row>
      <xdr:rowOff>0</xdr:rowOff>
    </xdr:from>
    <xdr:to>
      <xdr:col>6</xdr:col>
      <xdr:colOff>1066800</xdr:colOff>
      <xdr:row>24</xdr:row>
      <xdr:rowOff>19050</xdr:rowOff>
    </xdr:to>
    <xdr:graphicFrame macro="">
      <xdr:nvGraphicFramePr>
        <xdr:cNvPr id="3360303"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457200</xdr:colOff>
          <xdr:row>5</xdr:row>
          <xdr:rowOff>0</xdr:rowOff>
        </xdr:from>
        <xdr:to>
          <xdr:col>3</xdr:col>
          <xdr:colOff>704850</xdr:colOff>
          <xdr:row>6</xdr:row>
          <xdr:rowOff>19050</xdr:rowOff>
        </xdr:to>
        <xdr:sp macro="" textlink="">
          <xdr:nvSpPr>
            <xdr:cNvPr id="6163" name="Drop Down 19" hidden="1">
              <a:extLst>
                <a:ext uri="{63B3BB69-23CF-44E3-9099-C40C66FF867C}">
                  <a14:compatExt spid="_x0000_s61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895350</xdr:colOff>
          <xdr:row>56</xdr:row>
          <xdr:rowOff>152400</xdr:rowOff>
        </xdr:from>
        <xdr:to>
          <xdr:col>6</xdr:col>
          <xdr:colOff>904875</xdr:colOff>
          <xdr:row>58</xdr:row>
          <xdr:rowOff>38100</xdr:rowOff>
        </xdr:to>
        <xdr:sp macro="" textlink="">
          <xdr:nvSpPr>
            <xdr:cNvPr id="6167" name="Drop Down 23" hidden="1">
              <a:extLst>
                <a:ext uri="{63B3BB69-23CF-44E3-9099-C40C66FF867C}">
                  <a14:compatExt spid="_x0000_s61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895350</xdr:colOff>
          <xdr:row>88</xdr:row>
          <xdr:rowOff>152400</xdr:rowOff>
        </xdr:from>
        <xdr:to>
          <xdr:col>6</xdr:col>
          <xdr:colOff>904875</xdr:colOff>
          <xdr:row>90</xdr:row>
          <xdr:rowOff>38100</xdr:rowOff>
        </xdr:to>
        <xdr:sp macro="" textlink="">
          <xdr:nvSpPr>
            <xdr:cNvPr id="6170" name="Drop Down 26" hidden="1">
              <a:extLst>
                <a:ext uri="{63B3BB69-23CF-44E3-9099-C40C66FF867C}">
                  <a14:compatExt spid="_x0000_s61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952500</xdr:colOff>
          <xdr:row>136</xdr:row>
          <xdr:rowOff>180975</xdr:rowOff>
        </xdr:from>
        <xdr:to>
          <xdr:col>2</xdr:col>
          <xdr:colOff>38100</xdr:colOff>
          <xdr:row>138</xdr:row>
          <xdr:rowOff>66675</xdr:rowOff>
        </xdr:to>
        <xdr:sp macro="" textlink="">
          <xdr:nvSpPr>
            <xdr:cNvPr id="6171" name="Drop Down 27" hidden="1">
              <a:extLst>
                <a:ext uri="{63B3BB69-23CF-44E3-9099-C40C66FF867C}">
                  <a14:compatExt spid="_x0000_s617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214</xdr:row>
          <xdr:rowOff>190500</xdr:rowOff>
        </xdr:from>
        <xdr:to>
          <xdr:col>4</xdr:col>
          <xdr:colOff>466725</xdr:colOff>
          <xdr:row>215</xdr:row>
          <xdr:rowOff>209550</xdr:rowOff>
        </xdr:to>
        <xdr:sp macro="" textlink="">
          <xdr:nvSpPr>
            <xdr:cNvPr id="6175" name="Drop Down 31" hidden="1">
              <a:extLst>
                <a:ext uri="{63B3BB69-23CF-44E3-9099-C40C66FF867C}">
                  <a14:compatExt spid="_x0000_s6175"/>
                </a:ext>
              </a:extLst>
            </xdr:cNvPr>
            <xdr:cNvSpPr/>
          </xdr:nvSpPr>
          <xdr:spPr>
            <a:xfrm>
              <a:off x="0" y="0"/>
              <a:ext cx="0" cy="0"/>
            </a:xfrm>
            <a:prstGeom prst="rect">
              <a:avLst/>
            </a:prstGeom>
          </xdr:spPr>
        </xdr:sp>
        <xdr:clientData/>
      </xdr:twoCellAnchor>
    </mc:Choice>
    <mc:Fallback/>
  </mc:AlternateContent>
  <xdr:twoCellAnchor editAs="oneCell">
    <xdr:from>
      <xdr:col>1</xdr:col>
      <xdr:colOff>11207</xdr:colOff>
      <xdr:row>166</xdr:row>
      <xdr:rowOff>190500</xdr:rowOff>
    </xdr:from>
    <xdr:to>
      <xdr:col>3</xdr:col>
      <xdr:colOff>974912</xdr:colOff>
      <xdr:row>182</xdr:row>
      <xdr:rowOff>134471</xdr:rowOff>
    </xdr:to>
    <xdr:graphicFrame macro="">
      <xdr:nvGraphicFramePr>
        <xdr:cNvPr id="3360304"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1</xdr:col>
      <xdr:colOff>9525</xdr:colOff>
      <xdr:row>107</xdr:row>
      <xdr:rowOff>104775</xdr:rowOff>
    </xdr:from>
    <xdr:to>
      <xdr:col>6</xdr:col>
      <xdr:colOff>685800</xdr:colOff>
      <xdr:row>131</xdr:row>
      <xdr:rowOff>19052</xdr:rowOff>
    </xdr:to>
    <xdr:graphicFrame macro="">
      <xdr:nvGraphicFramePr>
        <xdr:cNvPr id="3360305"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mc:AlternateContent xmlns:mc="http://schemas.openxmlformats.org/markup-compatibility/2006">
    <mc:Choice xmlns:a14="http://schemas.microsoft.com/office/drawing/2010/main" Requires="a14">
      <xdr:twoCellAnchor editAs="oneCell">
        <xdr:from>
          <xdr:col>1</xdr:col>
          <xdr:colOff>1228725</xdr:colOff>
          <xdr:row>104</xdr:row>
          <xdr:rowOff>161925</xdr:rowOff>
        </xdr:from>
        <xdr:to>
          <xdr:col>2</xdr:col>
          <xdr:colOff>352425</xdr:colOff>
          <xdr:row>106</xdr:row>
          <xdr:rowOff>19050</xdr:rowOff>
        </xdr:to>
        <xdr:sp macro="" textlink="">
          <xdr:nvSpPr>
            <xdr:cNvPr id="7162" name="Drop Down 1018" hidden="1">
              <a:extLst>
                <a:ext uri="{63B3BB69-23CF-44E3-9099-C40C66FF867C}">
                  <a14:compatExt spid="_x0000_s7162"/>
                </a:ext>
              </a:extLst>
            </xdr:cNvPr>
            <xdr:cNvSpPr/>
          </xdr:nvSpPr>
          <xdr:spPr>
            <a:xfrm>
              <a:off x="0" y="0"/>
              <a:ext cx="0" cy="0"/>
            </a:xfrm>
            <a:prstGeom prst="rect">
              <a:avLst/>
            </a:prstGeom>
          </xdr:spPr>
        </xdr:sp>
        <xdr:clientData/>
      </xdr:twoCellAnchor>
    </mc:Choice>
    <mc:Fallback/>
  </mc:AlternateContent>
</xdr:wsDr>
</file>

<file path=xl/drawings/drawing5.xml><?xml version="1.0" encoding="utf-8"?>
<c:userShapes xmlns:c="http://schemas.openxmlformats.org/drawingml/2006/chart">
  <cdr:relSizeAnchor xmlns:cdr="http://schemas.openxmlformats.org/drawingml/2006/chartDrawing">
    <cdr:from>
      <cdr:x>0.80363</cdr:x>
      <cdr:y>0.06151</cdr:y>
    </cdr:from>
    <cdr:to>
      <cdr:x>0.80542</cdr:x>
      <cdr:y>0.99484</cdr:y>
    </cdr:to>
    <cdr:cxnSp macro="">
      <cdr:nvCxnSpPr>
        <cdr:cNvPr id="3" name="Straight Connector 2"/>
        <cdr:cNvCxnSpPr/>
      </cdr:nvCxnSpPr>
      <cdr:spPr>
        <a:xfrm xmlns:a="http://schemas.openxmlformats.org/drawingml/2006/main">
          <a:off x="5033113" y="160256"/>
          <a:ext cx="11211" cy="2431668"/>
        </a:xfrm>
        <a:prstGeom xmlns:a="http://schemas.openxmlformats.org/drawingml/2006/main" prst="line">
          <a:avLst/>
        </a:prstGeom>
        <a:ln xmlns:a="http://schemas.openxmlformats.org/drawingml/2006/main" w="12700">
          <a:solidFill>
            <a:schemeClr val="accent5">
              <a:lumMod val="50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6.xml><?xml version="1.0" encoding="utf-8"?>
<xdr:wsDr xmlns:xdr="http://schemas.openxmlformats.org/drawingml/2006/spreadsheetDrawing" xmlns:a="http://schemas.openxmlformats.org/drawingml/2006/main">
  <xdr:twoCellAnchor editAs="oneCell">
    <xdr:from>
      <xdr:col>0</xdr:col>
      <xdr:colOff>76200</xdr:colOff>
      <xdr:row>7</xdr:row>
      <xdr:rowOff>0</xdr:rowOff>
    </xdr:from>
    <xdr:to>
      <xdr:col>6</xdr:col>
      <xdr:colOff>1066800</xdr:colOff>
      <xdr:row>24</xdr:row>
      <xdr:rowOff>19050</xdr:rowOff>
    </xdr:to>
    <xdr:graphicFrame macro="">
      <xdr:nvGraphicFramePr>
        <xdr:cNvPr id="3919141"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xdr:col>
      <xdr:colOff>76200</xdr:colOff>
      <xdr:row>59</xdr:row>
      <xdr:rowOff>152400</xdr:rowOff>
    </xdr:from>
    <xdr:to>
      <xdr:col>7</xdr:col>
      <xdr:colOff>47625</xdr:colOff>
      <xdr:row>84</xdr:row>
      <xdr:rowOff>1</xdr:rowOff>
    </xdr:to>
    <xdr:graphicFrame macro="">
      <xdr:nvGraphicFramePr>
        <xdr:cNvPr id="3919142"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1</xdr:col>
      <xdr:colOff>114300</xdr:colOff>
      <xdr:row>184</xdr:row>
      <xdr:rowOff>19050</xdr:rowOff>
    </xdr:from>
    <xdr:to>
      <xdr:col>5</xdr:col>
      <xdr:colOff>790575</xdr:colOff>
      <xdr:row>200</xdr:row>
      <xdr:rowOff>142874</xdr:rowOff>
    </xdr:to>
    <xdr:graphicFrame macro="">
      <xdr:nvGraphicFramePr>
        <xdr:cNvPr id="3919143"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mc:AlternateContent xmlns:mc="http://schemas.openxmlformats.org/markup-compatibility/2006">
    <mc:Choice xmlns:a14="http://schemas.microsoft.com/office/drawing/2010/main" Requires="a14">
      <xdr:twoCellAnchor editAs="oneCell">
        <xdr:from>
          <xdr:col>1</xdr:col>
          <xdr:colOff>2000250</xdr:colOff>
          <xdr:row>5</xdr:row>
          <xdr:rowOff>9525</xdr:rowOff>
        </xdr:from>
        <xdr:to>
          <xdr:col>3</xdr:col>
          <xdr:colOff>219075</xdr:colOff>
          <xdr:row>6</xdr:row>
          <xdr:rowOff>28575</xdr:rowOff>
        </xdr:to>
        <xdr:sp macro="" textlink="">
          <xdr:nvSpPr>
            <xdr:cNvPr id="16385" name="Drop Down 1" hidden="1">
              <a:extLst>
                <a:ext uri="{63B3BB69-23CF-44E3-9099-C40C66FF867C}">
                  <a14:compatExt spid="_x0000_s163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1885950</xdr:colOff>
          <xdr:row>56</xdr:row>
          <xdr:rowOff>171450</xdr:rowOff>
        </xdr:from>
        <xdr:to>
          <xdr:col>3</xdr:col>
          <xdr:colOff>533400</xdr:colOff>
          <xdr:row>58</xdr:row>
          <xdr:rowOff>47625</xdr:rowOff>
        </xdr:to>
        <xdr:sp macro="" textlink="">
          <xdr:nvSpPr>
            <xdr:cNvPr id="16387" name="Drop Down 3" hidden="1">
              <a:extLst>
                <a:ext uri="{63B3BB69-23CF-44E3-9099-C40C66FF867C}">
                  <a14:compatExt spid="_x0000_s163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447675</xdr:colOff>
          <xdr:row>88</xdr:row>
          <xdr:rowOff>190500</xdr:rowOff>
        </xdr:from>
        <xdr:to>
          <xdr:col>3</xdr:col>
          <xdr:colOff>704850</xdr:colOff>
          <xdr:row>90</xdr:row>
          <xdr:rowOff>38100</xdr:rowOff>
        </xdr:to>
        <xdr:sp macro="" textlink="">
          <xdr:nvSpPr>
            <xdr:cNvPr id="16388" name="Drop Down 4" hidden="1">
              <a:extLst>
                <a:ext uri="{63B3BB69-23CF-44E3-9099-C40C66FF867C}">
                  <a14:compatExt spid="_x0000_s163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447675</xdr:colOff>
          <xdr:row>155</xdr:row>
          <xdr:rowOff>190500</xdr:rowOff>
        </xdr:from>
        <xdr:to>
          <xdr:col>3</xdr:col>
          <xdr:colOff>1000125</xdr:colOff>
          <xdr:row>157</xdr:row>
          <xdr:rowOff>57150</xdr:rowOff>
        </xdr:to>
        <xdr:sp macro="" textlink="">
          <xdr:nvSpPr>
            <xdr:cNvPr id="16392" name="Drop Down 8" hidden="1">
              <a:extLst>
                <a:ext uri="{63B3BB69-23CF-44E3-9099-C40C66FF867C}">
                  <a14:compatExt spid="_x0000_s16392"/>
                </a:ext>
              </a:extLst>
            </xdr:cNvPr>
            <xdr:cNvSpPr/>
          </xdr:nvSpPr>
          <xdr:spPr>
            <a:xfrm>
              <a:off x="0" y="0"/>
              <a:ext cx="0" cy="0"/>
            </a:xfrm>
            <a:prstGeom prst="rect">
              <a:avLst/>
            </a:prstGeom>
          </xdr:spPr>
        </xdr:sp>
        <xdr:clientData/>
      </xdr:twoCellAnchor>
    </mc:Choice>
    <mc:Fallback/>
  </mc:AlternateContent>
  <xdr:twoCellAnchor editAs="oneCell">
    <xdr:from>
      <xdr:col>1</xdr:col>
      <xdr:colOff>95250</xdr:colOff>
      <xdr:row>107</xdr:row>
      <xdr:rowOff>28575</xdr:rowOff>
    </xdr:from>
    <xdr:to>
      <xdr:col>6</xdr:col>
      <xdr:colOff>476250</xdr:colOff>
      <xdr:row>127</xdr:row>
      <xdr:rowOff>95249</xdr:rowOff>
    </xdr:to>
    <xdr:graphicFrame macro="">
      <xdr:nvGraphicFramePr>
        <xdr:cNvPr id="3919144"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1</xdr:col>
      <xdr:colOff>0</xdr:colOff>
      <xdr:row>159</xdr:row>
      <xdr:rowOff>0</xdr:rowOff>
    </xdr:from>
    <xdr:to>
      <xdr:col>5</xdr:col>
      <xdr:colOff>895350</xdr:colOff>
      <xdr:row>175</xdr:row>
      <xdr:rowOff>95248</xdr:rowOff>
    </xdr:to>
    <xdr:graphicFrame macro="">
      <xdr:nvGraphicFramePr>
        <xdr:cNvPr id="391914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mc:AlternateContent xmlns:mc="http://schemas.openxmlformats.org/markup-compatibility/2006">
    <mc:Choice xmlns:a14="http://schemas.microsoft.com/office/drawing/2010/main" Requires="a14">
      <xdr:twoCellAnchor editAs="oneCell">
        <xdr:from>
          <xdr:col>5</xdr:col>
          <xdr:colOff>895350</xdr:colOff>
          <xdr:row>89</xdr:row>
          <xdr:rowOff>9525</xdr:rowOff>
        </xdr:from>
        <xdr:to>
          <xdr:col>6</xdr:col>
          <xdr:colOff>933450</xdr:colOff>
          <xdr:row>90</xdr:row>
          <xdr:rowOff>9525</xdr:rowOff>
        </xdr:to>
        <xdr:sp macro="" textlink="">
          <xdr:nvSpPr>
            <xdr:cNvPr id="16399" name="Drop Down 15" hidden="1">
              <a:extLst>
                <a:ext uri="{63B3BB69-23CF-44E3-9099-C40C66FF867C}">
                  <a14:compatExt spid="_x0000_s163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914400</xdr:colOff>
          <xdr:row>104</xdr:row>
          <xdr:rowOff>180975</xdr:rowOff>
        </xdr:from>
        <xdr:to>
          <xdr:col>2</xdr:col>
          <xdr:colOff>19050</xdr:colOff>
          <xdr:row>106</xdr:row>
          <xdr:rowOff>38100</xdr:rowOff>
        </xdr:to>
        <xdr:sp macro="" textlink="">
          <xdr:nvSpPr>
            <xdr:cNvPr id="16400" name="Drop Down 16" hidden="1">
              <a:extLst>
                <a:ext uri="{63B3BB69-23CF-44E3-9099-C40C66FF867C}">
                  <a14:compatExt spid="_x0000_s164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962025</xdr:colOff>
          <xdr:row>56</xdr:row>
          <xdr:rowOff>190500</xdr:rowOff>
        </xdr:from>
        <xdr:to>
          <xdr:col>6</xdr:col>
          <xdr:colOff>219075</xdr:colOff>
          <xdr:row>58</xdr:row>
          <xdr:rowOff>66675</xdr:rowOff>
        </xdr:to>
        <xdr:sp macro="" textlink="">
          <xdr:nvSpPr>
            <xdr:cNvPr id="16401" name="Drop Down 17" hidden="1">
              <a:extLst>
                <a:ext uri="{63B3BB69-23CF-44E3-9099-C40C66FF867C}">
                  <a14:compatExt spid="_x0000_s164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180</xdr:row>
          <xdr:rowOff>190500</xdr:rowOff>
        </xdr:from>
        <xdr:to>
          <xdr:col>4</xdr:col>
          <xdr:colOff>447675</xdr:colOff>
          <xdr:row>181</xdr:row>
          <xdr:rowOff>152400</xdr:rowOff>
        </xdr:to>
        <xdr:sp macro="" textlink="">
          <xdr:nvSpPr>
            <xdr:cNvPr id="16403" name="Drop Down 19" hidden="1">
              <a:extLst>
                <a:ext uri="{63B3BB69-23CF-44E3-9099-C40C66FF867C}">
                  <a14:compatExt spid="_x0000_s164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457200</xdr:colOff>
          <xdr:row>30</xdr:row>
          <xdr:rowOff>0</xdr:rowOff>
        </xdr:from>
        <xdr:to>
          <xdr:col>3</xdr:col>
          <xdr:colOff>714375</xdr:colOff>
          <xdr:row>31</xdr:row>
          <xdr:rowOff>57150</xdr:rowOff>
        </xdr:to>
        <xdr:sp macro="" textlink="">
          <xdr:nvSpPr>
            <xdr:cNvPr id="16404" name="Drop Down 20" hidden="1">
              <a:extLst>
                <a:ext uri="{63B3BB69-23CF-44E3-9099-C40C66FF867C}">
                  <a14:compatExt spid="_x0000_s16404"/>
                </a:ext>
              </a:extLst>
            </xdr:cNvPr>
            <xdr:cNvSpPr/>
          </xdr:nvSpPr>
          <xdr:spPr>
            <a:xfrm>
              <a:off x="0" y="0"/>
              <a:ext cx="0" cy="0"/>
            </a:xfrm>
            <a:prstGeom prst="rect">
              <a:avLst/>
            </a:prstGeom>
          </xdr:spPr>
        </xdr:sp>
        <xdr:clientData/>
      </xdr:twoCellAnchor>
    </mc:Choice>
    <mc:Fallback/>
  </mc:AlternateContent>
  <xdr:twoCellAnchor editAs="oneCell">
    <xdr:from>
      <xdr:col>1</xdr:col>
      <xdr:colOff>0</xdr:colOff>
      <xdr:row>32</xdr:row>
      <xdr:rowOff>0</xdr:rowOff>
    </xdr:from>
    <xdr:to>
      <xdr:col>7</xdr:col>
      <xdr:colOff>104775</xdr:colOff>
      <xdr:row>51</xdr:row>
      <xdr:rowOff>19051</xdr:rowOff>
    </xdr:to>
    <xdr:graphicFrame macro="">
      <xdr:nvGraphicFramePr>
        <xdr:cNvPr id="3919147"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1</xdr:col>
      <xdr:colOff>89646</xdr:colOff>
      <xdr:row>131</xdr:row>
      <xdr:rowOff>235322</xdr:rowOff>
    </xdr:from>
    <xdr:to>
      <xdr:col>4</xdr:col>
      <xdr:colOff>112058</xdr:colOff>
      <xdr:row>148</xdr:row>
      <xdr:rowOff>33617</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7.xml><?xml version="1.0" encoding="utf-8"?>
<c:userShapes xmlns:c="http://schemas.openxmlformats.org/drawingml/2006/chart">
  <cdr:relSizeAnchor xmlns:cdr="http://schemas.openxmlformats.org/drawingml/2006/chartDrawing">
    <cdr:from>
      <cdr:x>0.79441</cdr:x>
      <cdr:y>0.06021</cdr:y>
    </cdr:from>
    <cdr:to>
      <cdr:x>0.79498</cdr:x>
      <cdr:y>0.9773</cdr:y>
    </cdr:to>
    <cdr:cxnSp macro="">
      <cdr:nvCxnSpPr>
        <cdr:cNvPr id="2" name="Straight Connector 1"/>
        <cdr:cNvCxnSpPr/>
      </cdr:nvCxnSpPr>
      <cdr:spPr>
        <a:xfrm xmlns:a="http://schemas.openxmlformats.org/drawingml/2006/main">
          <a:off x="4975392" y="156869"/>
          <a:ext cx="3570" cy="2389356"/>
        </a:xfrm>
        <a:prstGeom xmlns:a="http://schemas.openxmlformats.org/drawingml/2006/main" prst="line">
          <a:avLst/>
        </a:prstGeom>
        <a:ln xmlns:a="http://schemas.openxmlformats.org/drawingml/2006/main" w="12700">
          <a:solidFill>
            <a:schemeClr val="accent5">
              <a:lumMod val="50000"/>
            </a:schemeClr>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swstat@scotland.gsi.gov.uk"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www.gov.scot/Topics/Statistics/Browse/Health/SelfDirectedSupportcensus" TargetMode="External"/><Relationship Id="rId7" Type="http://schemas.openxmlformats.org/officeDocument/2006/relationships/drawing" Target="../drawings/drawing1.xml"/><Relationship Id="rId2" Type="http://schemas.openxmlformats.org/officeDocument/2006/relationships/hyperlink" Target="http://www.gov.scot/Topics/Statistics/Browse/Health/HomeCareCensus" TargetMode="External"/><Relationship Id="rId1" Type="http://schemas.openxmlformats.org/officeDocument/2006/relationships/hyperlink" Target="http://www.nrscotland.gov.uk/statistics-and-data/statistics/statistics-by-theme/population" TargetMode="External"/><Relationship Id="rId6" Type="http://schemas.openxmlformats.org/officeDocument/2006/relationships/printerSettings" Target="../printerSettings/printerSettings9.bin"/><Relationship Id="rId5" Type="http://schemas.openxmlformats.org/officeDocument/2006/relationships/hyperlink" Target="http://www.selfdirectedsupportscotland.org.uk/" TargetMode="External"/><Relationship Id="rId4" Type="http://schemas.openxmlformats.org/officeDocument/2006/relationships/hyperlink" Target="http://www.gov.scot/Topics/Health/Support-Social-Care/Support/Self-Directed-Support" TargetMode="Externa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0.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7.xml"/><Relationship Id="rId13" Type="http://schemas.openxmlformats.org/officeDocument/2006/relationships/ctrlProp" Target="../ctrlProps/ctrlProp12.xml"/><Relationship Id="rId3" Type="http://schemas.openxmlformats.org/officeDocument/2006/relationships/vmlDrawing" Target="../drawings/vmlDrawing2.vml"/><Relationship Id="rId7" Type="http://schemas.openxmlformats.org/officeDocument/2006/relationships/ctrlProp" Target="../ctrlProps/ctrlProp6.xml"/><Relationship Id="rId12"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11.bin"/><Relationship Id="rId6" Type="http://schemas.openxmlformats.org/officeDocument/2006/relationships/ctrlProp" Target="../ctrlProps/ctrlProp5.xml"/><Relationship Id="rId11" Type="http://schemas.openxmlformats.org/officeDocument/2006/relationships/ctrlProp" Target="../ctrlProps/ctrlProp10.xml"/><Relationship Id="rId5" Type="http://schemas.openxmlformats.org/officeDocument/2006/relationships/ctrlProp" Target="../ctrlProps/ctrlProp4.xml"/><Relationship Id="rId10" Type="http://schemas.openxmlformats.org/officeDocument/2006/relationships/ctrlProp" Target="../ctrlProps/ctrlProp9.xml"/><Relationship Id="rId4" Type="http://schemas.openxmlformats.org/officeDocument/2006/relationships/ctrlProp" Target="../ctrlProps/ctrlProp3.xml"/><Relationship Id="rId9" Type="http://schemas.openxmlformats.org/officeDocument/2006/relationships/ctrlProp" Target="../ctrlProps/ctrlProp8.xml"/><Relationship Id="rId14" Type="http://schemas.openxmlformats.org/officeDocument/2006/relationships/ctrlProp" Target="../ctrlProps/ctrlProp13.xml"/></Relationships>
</file>

<file path=xl/worksheets/_rels/sheet12.xml.rels><?xml version="1.0" encoding="UTF-8" standalone="yes"?>
<Relationships xmlns="http://schemas.openxmlformats.org/package/2006/relationships"><Relationship Id="rId8" Type="http://schemas.openxmlformats.org/officeDocument/2006/relationships/ctrlProp" Target="../ctrlProps/ctrlProp18.xml"/><Relationship Id="rId13" Type="http://schemas.openxmlformats.org/officeDocument/2006/relationships/ctrlProp" Target="../ctrlProps/ctrlProp23.xml"/><Relationship Id="rId3" Type="http://schemas.openxmlformats.org/officeDocument/2006/relationships/vmlDrawing" Target="../drawings/vmlDrawing3.vml"/><Relationship Id="rId7" Type="http://schemas.openxmlformats.org/officeDocument/2006/relationships/ctrlProp" Target="../ctrlProps/ctrlProp17.xml"/><Relationship Id="rId12" Type="http://schemas.openxmlformats.org/officeDocument/2006/relationships/ctrlProp" Target="../ctrlProps/ctrlProp22.xml"/><Relationship Id="rId2" Type="http://schemas.openxmlformats.org/officeDocument/2006/relationships/drawing" Target="../drawings/drawing4.xml"/><Relationship Id="rId1" Type="http://schemas.openxmlformats.org/officeDocument/2006/relationships/printerSettings" Target="../printerSettings/printerSettings12.bin"/><Relationship Id="rId6" Type="http://schemas.openxmlformats.org/officeDocument/2006/relationships/ctrlProp" Target="../ctrlProps/ctrlProp16.xml"/><Relationship Id="rId11" Type="http://schemas.openxmlformats.org/officeDocument/2006/relationships/ctrlProp" Target="../ctrlProps/ctrlProp21.xml"/><Relationship Id="rId5" Type="http://schemas.openxmlformats.org/officeDocument/2006/relationships/ctrlProp" Target="../ctrlProps/ctrlProp15.xml"/><Relationship Id="rId10" Type="http://schemas.openxmlformats.org/officeDocument/2006/relationships/ctrlProp" Target="../ctrlProps/ctrlProp20.xml"/><Relationship Id="rId4" Type="http://schemas.openxmlformats.org/officeDocument/2006/relationships/ctrlProp" Target="../ctrlProps/ctrlProp14.xml"/><Relationship Id="rId9" Type="http://schemas.openxmlformats.org/officeDocument/2006/relationships/ctrlProp" Target="../ctrlProps/ctrlProp19.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28.xml"/><Relationship Id="rId3" Type="http://schemas.openxmlformats.org/officeDocument/2006/relationships/vmlDrawing" Target="../drawings/vmlDrawing4.vml"/><Relationship Id="rId7" Type="http://schemas.openxmlformats.org/officeDocument/2006/relationships/ctrlProp" Target="../ctrlProps/ctrlProp27.xml"/><Relationship Id="rId12"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13.bin"/><Relationship Id="rId6" Type="http://schemas.openxmlformats.org/officeDocument/2006/relationships/ctrlProp" Target="../ctrlProps/ctrlProp26.xml"/><Relationship Id="rId11" Type="http://schemas.openxmlformats.org/officeDocument/2006/relationships/ctrlProp" Target="../ctrlProps/ctrlProp31.xml"/><Relationship Id="rId5" Type="http://schemas.openxmlformats.org/officeDocument/2006/relationships/ctrlProp" Target="../ctrlProps/ctrlProp25.xml"/><Relationship Id="rId10" Type="http://schemas.openxmlformats.org/officeDocument/2006/relationships/ctrlProp" Target="../ctrlProps/ctrlProp30.xml"/><Relationship Id="rId4" Type="http://schemas.openxmlformats.org/officeDocument/2006/relationships/ctrlProp" Target="../ctrlProps/ctrlProp24.xml"/><Relationship Id="rId9" Type="http://schemas.openxmlformats.org/officeDocument/2006/relationships/ctrlProp" Target="../ctrlProps/ctrlProp29.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I139"/>
  <sheetViews>
    <sheetView zoomScaleNormal="100" workbookViewId="0"/>
  </sheetViews>
  <sheetFormatPr defaultRowHeight="12.75" x14ac:dyDescent="0.2"/>
  <cols>
    <col min="1" max="1" width="12.85546875" style="1" customWidth="1"/>
    <col min="2" max="2" width="18.7109375" style="1" bestFit="1" customWidth="1"/>
    <col min="3" max="16" width="9.140625" style="1"/>
    <col min="17" max="17" width="9.140625" style="145"/>
    <col min="18" max="16384" width="9.140625" style="1"/>
  </cols>
  <sheetData>
    <row r="1" spans="1:35" x14ac:dyDescent="0.2">
      <c r="B1" s="15"/>
      <c r="R1" s="148" t="s">
        <v>704</v>
      </c>
      <c r="S1" s="148"/>
    </row>
    <row r="2" spans="1:35" s="2" customFormat="1" x14ac:dyDescent="0.2">
      <c r="C2" s="17">
        <v>2000</v>
      </c>
      <c r="D2" s="17">
        <v>2001</v>
      </c>
      <c r="E2" s="17">
        <v>2002</v>
      </c>
      <c r="F2" s="17">
        <v>2003</v>
      </c>
      <c r="G2" s="17">
        <v>2004</v>
      </c>
      <c r="H2" s="17">
        <v>2005</v>
      </c>
      <c r="I2" s="17">
        <v>2006</v>
      </c>
      <c r="J2" s="17">
        <v>2007</v>
      </c>
      <c r="K2" s="17">
        <v>2008</v>
      </c>
      <c r="L2" s="17">
        <v>2009</v>
      </c>
      <c r="M2" s="17">
        <v>2010</v>
      </c>
      <c r="N2" s="17">
        <v>2011</v>
      </c>
      <c r="O2" s="17">
        <v>2012</v>
      </c>
      <c r="P2" s="17">
        <v>2013</v>
      </c>
      <c r="Q2" s="239">
        <v>2014</v>
      </c>
      <c r="R2" s="146">
        <v>2015</v>
      </c>
      <c r="S2" s="146"/>
      <c r="T2" s="240"/>
      <c r="U2" s="240"/>
      <c r="V2" s="240"/>
      <c r="W2" s="240"/>
      <c r="X2" s="240"/>
      <c r="Y2" s="240"/>
      <c r="Z2" s="240"/>
      <c r="AA2" s="240"/>
      <c r="AB2" s="240"/>
      <c r="AC2" s="240"/>
      <c r="AD2" s="240"/>
      <c r="AE2" s="240"/>
      <c r="AF2" s="240"/>
      <c r="AG2" s="240"/>
      <c r="AH2" s="240"/>
      <c r="AI2" s="240"/>
    </row>
    <row r="3" spans="1:35" x14ac:dyDescent="0.2">
      <c r="A3" s="2" t="s">
        <v>7</v>
      </c>
      <c r="B3" s="15" t="s">
        <v>49</v>
      </c>
      <c r="C3" s="1">
        <v>213340</v>
      </c>
      <c r="D3" s="1">
        <v>211910</v>
      </c>
      <c r="E3" s="1">
        <v>210680</v>
      </c>
      <c r="F3" s="1">
        <v>209280</v>
      </c>
      <c r="G3" s="1">
        <v>207820</v>
      </c>
      <c r="H3" s="1">
        <v>208690</v>
      </c>
      <c r="I3" s="1">
        <v>209620</v>
      </c>
      <c r="J3" s="1">
        <v>212460</v>
      </c>
      <c r="K3" s="1">
        <v>214020</v>
      </c>
      <c r="L3" s="1">
        <v>217020</v>
      </c>
      <c r="M3" s="1">
        <v>219730</v>
      </c>
      <c r="N3" s="1">
        <v>222460</v>
      </c>
      <c r="O3" s="1">
        <v>224970</v>
      </c>
      <c r="P3" s="145">
        <v>227130</v>
      </c>
      <c r="Q3" s="145">
        <v>228990</v>
      </c>
      <c r="R3" s="147">
        <f>Q3</f>
        <v>228990</v>
      </c>
      <c r="S3" s="147"/>
      <c r="T3" s="241"/>
      <c r="U3" s="241"/>
      <c r="V3" s="241"/>
      <c r="W3" s="241"/>
      <c r="X3" s="241"/>
      <c r="Y3" s="241"/>
      <c r="Z3" s="241"/>
      <c r="AA3" s="241"/>
      <c r="AB3" s="241"/>
      <c r="AC3" s="241"/>
      <c r="AD3" s="241"/>
      <c r="AE3" s="241"/>
      <c r="AF3" s="241"/>
      <c r="AG3" s="241"/>
      <c r="AH3" s="241"/>
      <c r="AI3" s="241"/>
    </row>
    <row r="4" spans="1:35" x14ac:dyDescent="0.2">
      <c r="A4" s="2" t="s">
        <v>7</v>
      </c>
      <c r="B4" s="15" t="s">
        <v>50</v>
      </c>
      <c r="C4" s="1">
        <v>227020</v>
      </c>
      <c r="D4" s="1">
        <v>226940</v>
      </c>
      <c r="E4" s="1">
        <v>228830</v>
      </c>
      <c r="F4" s="1">
        <v>231250</v>
      </c>
      <c r="G4" s="1">
        <v>234690</v>
      </c>
      <c r="H4" s="1">
        <v>237570</v>
      </c>
      <c r="I4" s="1">
        <v>241180</v>
      </c>
      <c r="J4" s="1">
        <v>244390</v>
      </c>
      <c r="K4" s="1">
        <v>246840</v>
      </c>
      <c r="L4" s="1">
        <v>249020</v>
      </c>
      <c r="M4" s="1">
        <v>251430</v>
      </c>
      <c r="N4" s="1">
        <v>253650</v>
      </c>
      <c r="O4" s="1">
        <v>255540</v>
      </c>
      <c r="P4" s="145">
        <v>257740</v>
      </c>
      <c r="Q4" s="145">
        <v>260500</v>
      </c>
      <c r="R4" s="147">
        <f t="shared" ref="R4:R35" si="0">Q4</f>
        <v>260500</v>
      </c>
      <c r="S4" s="147"/>
      <c r="T4" s="241"/>
      <c r="U4" s="241"/>
      <c r="V4" s="241"/>
      <c r="W4" s="241"/>
      <c r="X4" s="241"/>
      <c r="Y4" s="241"/>
      <c r="Z4" s="241"/>
      <c r="AA4" s="241"/>
      <c r="AB4" s="241"/>
      <c r="AC4" s="241"/>
      <c r="AD4" s="241"/>
      <c r="AE4" s="241"/>
      <c r="AF4" s="241"/>
      <c r="AG4" s="241"/>
      <c r="AH4" s="241"/>
      <c r="AI4" s="241"/>
    </row>
    <row r="5" spans="1:35" x14ac:dyDescent="0.2">
      <c r="A5" s="2" t="s">
        <v>7</v>
      </c>
      <c r="B5" s="15" t="s">
        <v>51</v>
      </c>
      <c r="C5" s="1">
        <v>108850</v>
      </c>
      <c r="D5" s="1">
        <v>108370</v>
      </c>
      <c r="E5" s="1">
        <v>108810</v>
      </c>
      <c r="F5" s="1">
        <v>108710</v>
      </c>
      <c r="G5" s="1">
        <v>110170</v>
      </c>
      <c r="H5" s="1">
        <v>111340</v>
      </c>
      <c r="I5" s="1">
        <v>112500</v>
      </c>
      <c r="J5" s="1">
        <v>113540</v>
      </c>
      <c r="K5" s="1">
        <v>114490</v>
      </c>
      <c r="L5" s="1">
        <v>114830</v>
      </c>
      <c r="M5" s="1">
        <v>115410</v>
      </c>
      <c r="N5" s="1">
        <v>116200</v>
      </c>
      <c r="O5" s="1">
        <v>116210</v>
      </c>
      <c r="P5" s="145">
        <v>116240</v>
      </c>
      <c r="Q5" s="145">
        <v>116660</v>
      </c>
      <c r="R5" s="147">
        <f t="shared" si="0"/>
        <v>116660</v>
      </c>
      <c r="S5" s="147"/>
      <c r="T5" s="241"/>
      <c r="U5" s="241"/>
      <c r="V5" s="241"/>
      <c r="W5" s="241"/>
      <c r="X5" s="241"/>
      <c r="Y5" s="241"/>
      <c r="Z5" s="241"/>
      <c r="AA5" s="241"/>
      <c r="AB5" s="241"/>
      <c r="AC5" s="241"/>
      <c r="AD5" s="241"/>
      <c r="AE5" s="241"/>
      <c r="AF5" s="241"/>
      <c r="AG5" s="241"/>
      <c r="AH5" s="241"/>
      <c r="AI5" s="241"/>
    </row>
    <row r="6" spans="1:35" x14ac:dyDescent="0.2">
      <c r="A6" s="2" t="s">
        <v>7</v>
      </c>
      <c r="B6" s="15" t="s">
        <v>52</v>
      </c>
      <c r="C6" s="1">
        <v>91050</v>
      </c>
      <c r="D6" s="1">
        <v>91300</v>
      </c>
      <c r="E6" s="1">
        <v>91020</v>
      </c>
      <c r="F6" s="1">
        <v>90930</v>
      </c>
      <c r="G6" s="1">
        <v>90580</v>
      </c>
      <c r="H6" s="1">
        <v>90350</v>
      </c>
      <c r="I6" s="1">
        <v>90870</v>
      </c>
      <c r="J6" s="1">
        <v>90790</v>
      </c>
      <c r="K6" s="1">
        <v>89910</v>
      </c>
      <c r="L6" s="1">
        <v>89450</v>
      </c>
      <c r="M6" s="1">
        <v>88620</v>
      </c>
      <c r="N6" s="1">
        <v>88930</v>
      </c>
      <c r="O6" s="1">
        <v>86900</v>
      </c>
      <c r="P6" s="145">
        <v>88050</v>
      </c>
      <c r="Q6" s="145">
        <v>87660</v>
      </c>
      <c r="R6" s="147">
        <f t="shared" si="0"/>
        <v>87660</v>
      </c>
      <c r="S6" s="147"/>
      <c r="T6" s="241"/>
      <c r="U6" s="241"/>
      <c r="V6" s="241"/>
      <c r="W6" s="241"/>
      <c r="X6" s="241"/>
      <c r="Y6" s="241"/>
      <c r="Z6" s="241"/>
      <c r="AA6" s="241"/>
      <c r="AB6" s="241"/>
      <c r="AC6" s="241"/>
      <c r="AD6" s="241"/>
      <c r="AE6" s="241"/>
      <c r="AF6" s="241"/>
      <c r="AG6" s="241"/>
      <c r="AH6" s="241"/>
      <c r="AI6" s="241"/>
    </row>
    <row r="7" spans="1:35" x14ac:dyDescent="0.2">
      <c r="A7" s="2" t="s">
        <v>7</v>
      </c>
      <c r="B7" s="15" t="s">
        <v>53</v>
      </c>
      <c r="C7" s="1">
        <v>48170</v>
      </c>
      <c r="D7" s="1">
        <v>48070</v>
      </c>
      <c r="E7" s="1">
        <v>48140</v>
      </c>
      <c r="F7" s="1">
        <v>48140</v>
      </c>
      <c r="G7" s="1">
        <v>48670</v>
      </c>
      <c r="H7" s="1">
        <v>49160</v>
      </c>
      <c r="I7" s="1">
        <v>49540</v>
      </c>
      <c r="J7" s="1">
        <v>50600</v>
      </c>
      <c r="K7" s="1">
        <v>51190</v>
      </c>
      <c r="L7" s="1">
        <v>51290</v>
      </c>
      <c r="M7" s="1">
        <v>51330</v>
      </c>
      <c r="N7" s="1">
        <v>51500</v>
      </c>
      <c r="O7" s="1">
        <v>51280</v>
      </c>
      <c r="P7" s="145">
        <v>51280</v>
      </c>
      <c r="Q7" s="145">
        <v>51190</v>
      </c>
      <c r="R7" s="147">
        <f t="shared" si="0"/>
        <v>51190</v>
      </c>
      <c r="S7" s="147"/>
      <c r="T7" s="241"/>
      <c r="U7" s="241"/>
      <c r="V7" s="241"/>
      <c r="W7" s="241"/>
      <c r="X7" s="241"/>
      <c r="Y7" s="241"/>
      <c r="Z7" s="241"/>
      <c r="AA7" s="241"/>
      <c r="AB7" s="241"/>
      <c r="AC7" s="241"/>
      <c r="AD7" s="241"/>
      <c r="AE7" s="241"/>
      <c r="AF7" s="241"/>
      <c r="AG7" s="241"/>
      <c r="AH7" s="241"/>
      <c r="AI7" s="241"/>
    </row>
    <row r="8" spans="1:35" x14ac:dyDescent="0.2">
      <c r="A8" s="2" t="s">
        <v>7</v>
      </c>
      <c r="B8" s="15" t="s">
        <v>54</v>
      </c>
      <c r="C8" s="1">
        <v>147540</v>
      </c>
      <c r="D8" s="1">
        <v>147780</v>
      </c>
      <c r="E8" s="1">
        <v>147670</v>
      </c>
      <c r="F8" s="1">
        <v>147860</v>
      </c>
      <c r="G8" s="1">
        <v>148690</v>
      </c>
      <c r="H8" s="1">
        <v>149620</v>
      </c>
      <c r="I8" s="1">
        <v>149780</v>
      </c>
      <c r="J8" s="1">
        <v>150370</v>
      </c>
      <c r="K8" s="1">
        <v>151010</v>
      </c>
      <c r="L8" s="1">
        <v>151160</v>
      </c>
      <c r="M8" s="1">
        <v>151100</v>
      </c>
      <c r="N8" s="1">
        <v>151410</v>
      </c>
      <c r="O8" s="1">
        <v>150830</v>
      </c>
      <c r="P8" s="145">
        <v>150270</v>
      </c>
      <c r="Q8" s="145">
        <v>149940</v>
      </c>
      <c r="R8" s="147">
        <f t="shared" si="0"/>
        <v>149940</v>
      </c>
      <c r="S8" s="147"/>
      <c r="T8" s="241"/>
      <c r="U8" s="241"/>
      <c r="V8" s="241"/>
      <c r="W8" s="241"/>
      <c r="X8" s="241"/>
      <c r="Y8" s="241"/>
      <c r="Z8" s="241"/>
      <c r="AA8" s="241"/>
      <c r="AB8" s="241"/>
      <c r="AC8" s="241"/>
      <c r="AD8" s="241"/>
      <c r="AE8" s="241"/>
      <c r="AF8" s="241"/>
      <c r="AG8" s="241"/>
      <c r="AH8" s="241"/>
      <c r="AI8" s="241"/>
    </row>
    <row r="9" spans="1:35" x14ac:dyDescent="0.2">
      <c r="A9" s="2" t="s">
        <v>7</v>
      </c>
      <c r="B9" s="15" t="s">
        <v>55</v>
      </c>
      <c r="C9" s="1">
        <v>146610</v>
      </c>
      <c r="D9" s="1">
        <v>145460</v>
      </c>
      <c r="E9" s="1">
        <v>144370</v>
      </c>
      <c r="F9" s="1">
        <v>144070</v>
      </c>
      <c r="G9" s="1">
        <v>143100</v>
      </c>
      <c r="H9" s="1">
        <v>143600</v>
      </c>
      <c r="I9" s="1">
        <v>143370</v>
      </c>
      <c r="J9" s="1">
        <v>143700</v>
      </c>
      <c r="K9" s="1">
        <v>144290</v>
      </c>
      <c r="L9" s="1">
        <v>145170</v>
      </c>
      <c r="M9" s="1">
        <v>146060</v>
      </c>
      <c r="N9" s="1">
        <v>147200</v>
      </c>
      <c r="O9" s="1">
        <v>147800</v>
      </c>
      <c r="P9" s="145">
        <v>148170</v>
      </c>
      <c r="Q9" s="145">
        <v>148260</v>
      </c>
      <c r="R9" s="147">
        <f t="shared" si="0"/>
        <v>148260</v>
      </c>
      <c r="S9" s="147"/>
      <c r="T9" s="241"/>
      <c r="U9" s="241"/>
      <c r="V9" s="241"/>
      <c r="W9" s="241"/>
      <c r="X9" s="241"/>
      <c r="Y9" s="241"/>
      <c r="Z9" s="241"/>
      <c r="AA9" s="241"/>
      <c r="AB9" s="241"/>
      <c r="AC9" s="241"/>
      <c r="AD9" s="241"/>
      <c r="AE9" s="241"/>
      <c r="AF9" s="241"/>
      <c r="AG9" s="241"/>
      <c r="AH9" s="241"/>
      <c r="AI9" s="241"/>
    </row>
    <row r="10" spans="1:35" x14ac:dyDescent="0.2">
      <c r="A10" s="2" t="s">
        <v>7</v>
      </c>
      <c r="B10" s="15" t="s">
        <v>56</v>
      </c>
      <c r="C10" s="1">
        <v>120120</v>
      </c>
      <c r="D10" s="1">
        <v>120310</v>
      </c>
      <c r="E10" s="1">
        <v>119920</v>
      </c>
      <c r="F10" s="1">
        <v>119860</v>
      </c>
      <c r="G10" s="1">
        <v>120210</v>
      </c>
      <c r="H10" s="1">
        <v>120280</v>
      </c>
      <c r="I10" s="1">
        <v>120450</v>
      </c>
      <c r="J10" s="1">
        <v>120950</v>
      </c>
      <c r="K10" s="1">
        <v>121590</v>
      </c>
      <c r="L10" s="1">
        <v>122110</v>
      </c>
      <c r="M10" s="1">
        <v>122410</v>
      </c>
      <c r="N10" s="1">
        <v>122690</v>
      </c>
      <c r="O10" s="1">
        <v>122720</v>
      </c>
      <c r="P10" s="145">
        <v>122440</v>
      </c>
      <c r="Q10" s="145">
        <v>122150</v>
      </c>
      <c r="R10" s="147">
        <f t="shared" si="0"/>
        <v>122150</v>
      </c>
      <c r="S10" s="147"/>
      <c r="T10" s="241"/>
      <c r="U10" s="241"/>
      <c r="V10" s="241"/>
      <c r="W10" s="241"/>
      <c r="X10" s="241"/>
      <c r="Y10" s="241"/>
      <c r="Z10" s="241"/>
      <c r="AA10" s="241"/>
      <c r="AB10" s="241"/>
      <c r="AC10" s="241"/>
      <c r="AD10" s="241"/>
      <c r="AE10" s="241"/>
      <c r="AF10" s="241"/>
      <c r="AG10" s="241"/>
      <c r="AH10" s="241"/>
      <c r="AI10" s="241"/>
    </row>
    <row r="11" spans="1:35" x14ac:dyDescent="0.2">
      <c r="A11" s="2" t="s">
        <v>7</v>
      </c>
      <c r="B11" s="15" t="s">
        <v>57</v>
      </c>
      <c r="C11" s="1">
        <v>108620</v>
      </c>
      <c r="D11" s="1">
        <v>108250</v>
      </c>
      <c r="E11" s="1">
        <v>107350</v>
      </c>
      <c r="F11" s="1">
        <v>107000</v>
      </c>
      <c r="G11" s="1">
        <v>106540</v>
      </c>
      <c r="H11" s="1">
        <v>106040</v>
      </c>
      <c r="I11" s="1">
        <v>105590</v>
      </c>
      <c r="J11" s="1">
        <v>105050</v>
      </c>
      <c r="K11" s="1">
        <v>104940</v>
      </c>
      <c r="L11" s="1">
        <v>104960</v>
      </c>
      <c r="M11" s="1">
        <v>104920</v>
      </c>
      <c r="N11" s="1">
        <v>105000</v>
      </c>
      <c r="O11" s="1">
        <v>105880</v>
      </c>
      <c r="P11" s="145">
        <v>105860</v>
      </c>
      <c r="Q11" s="145">
        <v>106730</v>
      </c>
      <c r="R11" s="147">
        <f t="shared" si="0"/>
        <v>106730</v>
      </c>
      <c r="S11" s="147"/>
      <c r="T11" s="241"/>
      <c r="U11" s="241"/>
      <c r="V11" s="241"/>
      <c r="W11" s="241"/>
      <c r="X11" s="241"/>
      <c r="Y11" s="241"/>
      <c r="Z11" s="241"/>
      <c r="AA11" s="241"/>
      <c r="AB11" s="241"/>
      <c r="AC11" s="241"/>
      <c r="AD11" s="241"/>
      <c r="AE11" s="241"/>
      <c r="AF11" s="241"/>
      <c r="AG11" s="241"/>
      <c r="AH11" s="241"/>
      <c r="AI11" s="241"/>
    </row>
    <row r="12" spans="1:35" x14ac:dyDescent="0.2">
      <c r="A12" s="2" t="s">
        <v>7</v>
      </c>
      <c r="B12" s="15" t="s">
        <v>58</v>
      </c>
      <c r="C12" s="1">
        <v>89910</v>
      </c>
      <c r="D12" s="1">
        <v>90180</v>
      </c>
      <c r="E12" s="1">
        <v>91050</v>
      </c>
      <c r="F12" s="1">
        <v>91640</v>
      </c>
      <c r="G12" s="1">
        <v>92170</v>
      </c>
      <c r="H12" s="1">
        <v>92730</v>
      </c>
      <c r="I12" s="1">
        <v>93850</v>
      </c>
      <c r="J12" s="1">
        <v>95560</v>
      </c>
      <c r="K12" s="1">
        <v>97470</v>
      </c>
      <c r="L12" s="1">
        <v>98340</v>
      </c>
      <c r="M12" s="1">
        <v>99140</v>
      </c>
      <c r="N12" s="1">
        <v>99920</v>
      </c>
      <c r="O12" s="1">
        <v>100850</v>
      </c>
      <c r="P12" s="145">
        <v>101360</v>
      </c>
      <c r="Q12" s="145">
        <v>102050</v>
      </c>
      <c r="R12" s="147">
        <f t="shared" si="0"/>
        <v>102050</v>
      </c>
      <c r="S12" s="147"/>
      <c r="T12" s="241"/>
      <c r="U12" s="241"/>
      <c r="V12" s="241"/>
      <c r="W12" s="241"/>
      <c r="X12" s="241"/>
      <c r="Y12" s="241"/>
      <c r="Z12" s="241"/>
      <c r="AA12" s="241"/>
      <c r="AB12" s="241"/>
      <c r="AC12" s="241"/>
      <c r="AD12" s="241"/>
      <c r="AE12" s="241"/>
      <c r="AF12" s="241"/>
      <c r="AG12" s="241"/>
      <c r="AH12" s="241"/>
      <c r="AI12" s="241"/>
    </row>
    <row r="13" spans="1:35" x14ac:dyDescent="0.2">
      <c r="A13" s="2" t="s">
        <v>7</v>
      </c>
      <c r="B13" s="15" t="s">
        <v>59</v>
      </c>
      <c r="C13" s="1">
        <v>89040</v>
      </c>
      <c r="D13" s="1">
        <v>89410</v>
      </c>
      <c r="E13" s="1">
        <v>89930</v>
      </c>
      <c r="F13" s="1">
        <v>89870</v>
      </c>
      <c r="G13" s="1">
        <v>89790</v>
      </c>
      <c r="H13" s="1">
        <v>89880</v>
      </c>
      <c r="I13" s="1">
        <v>89750</v>
      </c>
      <c r="J13" s="1">
        <v>89840</v>
      </c>
      <c r="K13" s="1">
        <v>89870</v>
      </c>
      <c r="L13" s="1">
        <v>89980</v>
      </c>
      <c r="M13" s="1">
        <v>90410</v>
      </c>
      <c r="N13" s="1">
        <v>90810</v>
      </c>
      <c r="O13" s="1">
        <v>91030</v>
      </c>
      <c r="P13" s="145">
        <v>91500</v>
      </c>
      <c r="Q13" s="145">
        <v>92380</v>
      </c>
      <c r="R13" s="147">
        <f t="shared" si="0"/>
        <v>92380</v>
      </c>
      <c r="S13" s="147"/>
      <c r="T13" s="241"/>
      <c r="U13" s="241"/>
      <c r="V13" s="241"/>
      <c r="W13" s="241"/>
      <c r="X13" s="241"/>
      <c r="Y13" s="241"/>
      <c r="Z13" s="241"/>
      <c r="AA13" s="241"/>
      <c r="AB13" s="241"/>
      <c r="AC13" s="241"/>
      <c r="AD13" s="241"/>
      <c r="AE13" s="241"/>
      <c r="AF13" s="241"/>
      <c r="AG13" s="241"/>
      <c r="AH13" s="241"/>
      <c r="AI13" s="241"/>
    </row>
    <row r="14" spans="1:35" x14ac:dyDescent="0.2">
      <c r="A14" s="2" t="s">
        <v>7</v>
      </c>
      <c r="B14" s="15" t="s">
        <v>60</v>
      </c>
      <c r="C14" s="1">
        <v>448430</v>
      </c>
      <c r="D14" s="1">
        <v>449020</v>
      </c>
      <c r="E14" s="1">
        <v>447490</v>
      </c>
      <c r="F14" s="1">
        <v>445290</v>
      </c>
      <c r="G14" s="1">
        <v>445870</v>
      </c>
      <c r="H14" s="1">
        <v>449480</v>
      </c>
      <c r="I14" s="1">
        <v>452060</v>
      </c>
      <c r="J14" s="1">
        <v>456040</v>
      </c>
      <c r="K14" s="1">
        <v>458520</v>
      </c>
      <c r="L14" s="1">
        <v>463240</v>
      </c>
      <c r="M14" s="1">
        <v>469940</v>
      </c>
      <c r="N14" s="1">
        <v>477940</v>
      </c>
      <c r="O14" s="1">
        <v>482640</v>
      </c>
      <c r="P14" s="145">
        <v>487500</v>
      </c>
      <c r="Q14" s="145">
        <v>492680</v>
      </c>
      <c r="R14" s="147">
        <f t="shared" si="0"/>
        <v>492680</v>
      </c>
      <c r="S14" s="147"/>
      <c r="T14" s="241"/>
      <c r="U14" s="241"/>
      <c r="V14" s="241"/>
      <c r="W14" s="241"/>
      <c r="X14" s="241"/>
      <c r="Y14" s="241"/>
      <c r="Z14" s="241"/>
      <c r="AA14" s="241"/>
      <c r="AB14" s="241"/>
      <c r="AC14" s="241"/>
      <c r="AD14" s="241"/>
      <c r="AE14" s="241"/>
      <c r="AF14" s="241"/>
      <c r="AG14" s="241"/>
      <c r="AH14" s="241"/>
      <c r="AI14" s="241"/>
    </row>
    <row r="15" spans="1:35" x14ac:dyDescent="0.2">
      <c r="A15" s="2" t="s">
        <v>7</v>
      </c>
      <c r="B15" s="15" t="s">
        <v>61</v>
      </c>
      <c r="C15" s="1">
        <v>26790</v>
      </c>
      <c r="D15" s="1">
        <v>26450</v>
      </c>
      <c r="E15" s="1">
        <v>26350</v>
      </c>
      <c r="F15" s="1">
        <v>26430</v>
      </c>
      <c r="G15" s="1">
        <v>26650</v>
      </c>
      <c r="H15" s="1">
        <v>26930</v>
      </c>
      <c r="I15" s="1">
        <v>27060</v>
      </c>
      <c r="J15" s="1">
        <v>27210</v>
      </c>
      <c r="K15" s="1">
        <v>27280</v>
      </c>
      <c r="L15" s="1">
        <v>27420</v>
      </c>
      <c r="M15" s="1">
        <v>27600</v>
      </c>
      <c r="N15" s="1">
        <v>27690</v>
      </c>
      <c r="O15" s="1">
        <v>27560</v>
      </c>
      <c r="P15" s="145">
        <v>27400</v>
      </c>
      <c r="Q15" s="145">
        <v>27250</v>
      </c>
      <c r="R15" s="147">
        <f t="shared" si="0"/>
        <v>27250</v>
      </c>
      <c r="S15" s="147"/>
      <c r="T15" s="241"/>
      <c r="U15" s="241"/>
      <c r="V15" s="241"/>
      <c r="W15" s="241"/>
      <c r="X15" s="241"/>
      <c r="Y15" s="241"/>
      <c r="Z15" s="241"/>
      <c r="AA15" s="241"/>
      <c r="AB15" s="241"/>
      <c r="AC15" s="241"/>
      <c r="AD15" s="241"/>
      <c r="AE15" s="241"/>
      <c r="AF15" s="241"/>
      <c r="AG15" s="241"/>
      <c r="AH15" s="241"/>
      <c r="AI15" s="241"/>
    </row>
    <row r="16" spans="1:35" x14ac:dyDescent="0.2">
      <c r="A16" s="2" t="s">
        <v>7</v>
      </c>
      <c r="B16" s="15" t="s">
        <v>62</v>
      </c>
      <c r="C16" s="1">
        <v>144650</v>
      </c>
      <c r="D16" s="1">
        <v>145270</v>
      </c>
      <c r="E16" s="1">
        <v>145930</v>
      </c>
      <c r="F16" s="1">
        <v>146800</v>
      </c>
      <c r="G16" s="1">
        <v>148300</v>
      </c>
      <c r="H16" s="1">
        <v>150130</v>
      </c>
      <c r="I16" s="1">
        <v>151090</v>
      </c>
      <c r="J16" s="1">
        <v>152320</v>
      </c>
      <c r="K16" s="1">
        <v>153290</v>
      </c>
      <c r="L16" s="1">
        <v>154210</v>
      </c>
      <c r="M16" s="1">
        <v>155140</v>
      </c>
      <c r="N16" s="1">
        <v>156250</v>
      </c>
      <c r="O16" s="1">
        <v>156800</v>
      </c>
      <c r="P16" s="145">
        <v>157140</v>
      </c>
      <c r="Q16" s="145">
        <v>157640</v>
      </c>
      <c r="R16" s="147">
        <f t="shared" si="0"/>
        <v>157640</v>
      </c>
      <c r="S16" s="147"/>
      <c r="T16" s="241"/>
      <c r="U16" s="241"/>
      <c r="V16" s="241"/>
      <c r="W16" s="241"/>
      <c r="X16" s="241"/>
      <c r="Y16" s="241"/>
      <c r="Z16" s="241"/>
      <c r="AA16" s="241"/>
      <c r="AB16" s="241"/>
      <c r="AC16" s="241"/>
      <c r="AD16" s="241"/>
      <c r="AE16" s="241"/>
      <c r="AF16" s="241"/>
      <c r="AG16" s="241"/>
      <c r="AH16" s="241"/>
      <c r="AI16" s="241"/>
    </row>
    <row r="17" spans="1:35" x14ac:dyDescent="0.2">
      <c r="A17" s="2" t="s">
        <v>7</v>
      </c>
      <c r="B17" s="15" t="s">
        <v>63</v>
      </c>
      <c r="C17" s="1">
        <v>348340</v>
      </c>
      <c r="D17" s="1">
        <v>349770</v>
      </c>
      <c r="E17" s="1">
        <v>350740</v>
      </c>
      <c r="F17" s="1">
        <v>351350</v>
      </c>
      <c r="G17" s="1">
        <v>353050</v>
      </c>
      <c r="H17" s="1">
        <v>355450</v>
      </c>
      <c r="I17" s="1">
        <v>357260</v>
      </c>
      <c r="J17" s="1">
        <v>358750</v>
      </c>
      <c r="K17" s="1">
        <v>360050</v>
      </c>
      <c r="L17" s="1">
        <v>361410</v>
      </c>
      <c r="M17" s="1">
        <v>362610</v>
      </c>
      <c r="N17" s="1">
        <v>365300</v>
      </c>
      <c r="O17" s="1">
        <v>366220</v>
      </c>
      <c r="P17" s="145">
        <v>366910</v>
      </c>
      <c r="Q17" s="145">
        <v>367260</v>
      </c>
      <c r="R17" s="147">
        <f t="shared" si="0"/>
        <v>367260</v>
      </c>
      <c r="S17" s="147"/>
      <c r="T17" s="241"/>
      <c r="U17" s="241"/>
      <c r="V17" s="241"/>
      <c r="W17" s="241"/>
      <c r="X17" s="241"/>
      <c r="Y17" s="241"/>
      <c r="Z17" s="241"/>
      <c r="AA17" s="241"/>
      <c r="AB17" s="241"/>
      <c r="AC17" s="241"/>
      <c r="AD17" s="241"/>
      <c r="AE17" s="241"/>
      <c r="AF17" s="241"/>
      <c r="AG17" s="241"/>
      <c r="AH17" s="241"/>
      <c r="AI17" s="241"/>
    </row>
    <row r="18" spans="1:35" x14ac:dyDescent="0.2">
      <c r="A18" s="2" t="s">
        <v>7</v>
      </c>
      <c r="B18" s="15" t="s">
        <v>64</v>
      </c>
      <c r="C18" s="1">
        <v>577020</v>
      </c>
      <c r="D18" s="1">
        <v>578710</v>
      </c>
      <c r="E18" s="1">
        <v>576450</v>
      </c>
      <c r="F18" s="1">
        <v>572260</v>
      </c>
      <c r="G18" s="1">
        <v>569560</v>
      </c>
      <c r="H18" s="1">
        <v>569240</v>
      </c>
      <c r="I18" s="1">
        <v>568480</v>
      </c>
      <c r="J18" s="1">
        <v>571760</v>
      </c>
      <c r="K18" s="1">
        <v>576200</v>
      </c>
      <c r="L18" s="1">
        <v>581620</v>
      </c>
      <c r="M18" s="1">
        <v>586500</v>
      </c>
      <c r="N18" s="1">
        <v>593060</v>
      </c>
      <c r="O18" s="1">
        <v>595080</v>
      </c>
      <c r="P18" s="145">
        <v>596550</v>
      </c>
      <c r="Q18" s="145">
        <v>599650</v>
      </c>
      <c r="R18" s="147">
        <f t="shared" si="0"/>
        <v>599650</v>
      </c>
      <c r="S18" s="147"/>
      <c r="T18" s="241"/>
      <c r="U18" s="241"/>
      <c r="V18" s="241"/>
      <c r="W18" s="241"/>
      <c r="X18" s="241"/>
      <c r="Y18" s="241"/>
      <c r="Z18" s="241"/>
      <c r="AA18" s="241"/>
      <c r="AB18" s="241"/>
      <c r="AC18" s="241"/>
      <c r="AD18" s="241"/>
      <c r="AE18" s="241"/>
      <c r="AF18" s="241"/>
      <c r="AG18" s="241"/>
      <c r="AH18" s="241"/>
      <c r="AI18" s="241"/>
    </row>
    <row r="19" spans="1:35" x14ac:dyDescent="0.2">
      <c r="A19" s="2" t="s">
        <v>7</v>
      </c>
      <c r="B19" s="15" t="s">
        <v>65</v>
      </c>
      <c r="C19" s="1">
        <v>209130</v>
      </c>
      <c r="D19" s="1">
        <v>208920</v>
      </c>
      <c r="E19" s="1">
        <v>209760</v>
      </c>
      <c r="F19" s="1">
        <v>211640</v>
      </c>
      <c r="G19" s="1">
        <v>214560</v>
      </c>
      <c r="H19" s="1">
        <v>218060</v>
      </c>
      <c r="I19" s="1">
        <v>220780</v>
      </c>
      <c r="J19" s="1">
        <v>224000</v>
      </c>
      <c r="K19" s="1">
        <v>226980</v>
      </c>
      <c r="L19" s="1">
        <v>228750</v>
      </c>
      <c r="M19" s="1">
        <v>230730</v>
      </c>
      <c r="N19" s="1">
        <v>232730</v>
      </c>
      <c r="O19" s="1">
        <v>232910</v>
      </c>
      <c r="P19" s="145">
        <v>232950</v>
      </c>
      <c r="Q19" s="145">
        <v>233100</v>
      </c>
      <c r="R19" s="147">
        <f t="shared" si="0"/>
        <v>233100</v>
      </c>
      <c r="S19" s="147"/>
      <c r="T19" s="241"/>
      <c r="U19" s="241"/>
      <c r="V19" s="241"/>
      <c r="W19" s="241"/>
      <c r="X19" s="241"/>
      <c r="Y19" s="241"/>
      <c r="Z19" s="241"/>
      <c r="AA19" s="241"/>
      <c r="AB19" s="241"/>
      <c r="AC19" s="241"/>
      <c r="AD19" s="241"/>
      <c r="AE19" s="241"/>
      <c r="AF19" s="241"/>
      <c r="AG19" s="241"/>
      <c r="AH19" s="241"/>
      <c r="AI19" s="241"/>
    </row>
    <row r="20" spans="1:35" x14ac:dyDescent="0.2">
      <c r="A20" s="2" t="s">
        <v>7</v>
      </c>
      <c r="B20" s="15" t="s">
        <v>66</v>
      </c>
      <c r="C20" s="1">
        <v>84660</v>
      </c>
      <c r="D20" s="1">
        <v>84150</v>
      </c>
      <c r="E20" s="1">
        <v>83730</v>
      </c>
      <c r="F20" s="1">
        <v>83300</v>
      </c>
      <c r="G20" s="1">
        <v>82690</v>
      </c>
      <c r="H20" s="1">
        <v>82680</v>
      </c>
      <c r="I20" s="1">
        <v>82320</v>
      </c>
      <c r="J20" s="1">
        <v>82110</v>
      </c>
      <c r="K20" s="1">
        <v>82000</v>
      </c>
      <c r="L20" s="1">
        <v>81670</v>
      </c>
      <c r="M20" s="1">
        <v>81510</v>
      </c>
      <c r="N20" s="1">
        <v>81220</v>
      </c>
      <c r="O20" s="1">
        <v>80680</v>
      </c>
      <c r="P20" s="145">
        <v>80310</v>
      </c>
      <c r="Q20" s="145">
        <v>79860</v>
      </c>
      <c r="R20" s="147">
        <f t="shared" si="0"/>
        <v>79860</v>
      </c>
      <c r="S20" s="147"/>
      <c r="T20" s="241"/>
      <c r="U20" s="241"/>
      <c r="V20" s="241"/>
      <c r="W20" s="241"/>
      <c r="X20" s="241"/>
      <c r="Y20" s="241"/>
      <c r="Z20" s="241"/>
      <c r="AA20" s="241"/>
      <c r="AB20" s="241"/>
      <c r="AC20" s="241"/>
      <c r="AD20" s="241"/>
      <c r="AE20" s="241"/>
      <c r="AF20" s="241"/>
      <c r="AG20" s="241"/>
      <c r="AH20" s="241"/>
      <c r="AI20" s="241"/>
    </row>
    <row r="21" spans="1:35" x14ac:dyDescent="0.2">
      <c r="A21" s="2" t="s">
        <v>7</v>
      </c>
      <c r="B21" s="15" t="s">
        <v>67</v>
      </c>
      <c r="C21" s="1">
        <v>81110</v>
      </c>
      <c r="D21" s="1">
        <v>80950</v>
      </c>
      <c r="E21" s="1">
        <v>80870</v>
      </c>
      <c r="F21" s="1">
        <v>80280</v>
      </c>
      <c r="G21" s="1">
        <v>80230</v>
      </c>
      <c r="H21" s="1">
        <v>80050</v>
      </c>
      <c r="I21" s="1">
        <v>80000</v>
      </c>
      <c r="J21" s="1">
        <v>80370</v>
      </c>
      <c r="K21" s="1">
        <v>81540</v>
      </c>
      <c r="L21" s="1">
        <v>81900</v>
      </c>
      <c r="M21" s="1">
        <v>82360</v>
      </c>
      <c r="N21" s="1">
        <v>83450</v>
      </c>
      <c r="O21" s="1">
        <v>84240</v>
      </c>
      <c r="P21" s="145">
        <v>84700</v>
      </c>
      <c r="Q21" s="145">
        <v>86210</v>
      </c>
      <c r="R21" s="147">
        <f t="shared" si="0"/>
        <v>86210</v>
      </c>
      <c r="S21" s="147"/>
      <c r="T21" s="241"/>
      <c r="U21" s="241"/>
      <c r="V21" s="241"/>
      <c r="W21" s="241"/>
      <c r="X21" s="241"/>
      <c r="Y21" s="241"/>
      <c r="Z21" s="241"/>
      <c r="AA21" s="241"/>
      <c r="AB21" s="241"/>
      <c r="AC21" s="241"/>
      <c r="AD21" s="241"/>
      <c r="AE21" s="241"/>
      <c r="AF21" s="241"/>
      <c r="AG21" s="241"/>
      <c r="AH21" s="241"/>
      <c r="AI21" s="241"/>
    </row>
    <row r="22" spans="1:35" x14ac:dyDescent="0.2">
      <c r="A22" s="2" t="s">
        <v>7</v>
      </c>
      <c r="B22" s="15" t="s">
        <v>68</v>
      </c>
      <c r="C22" s="1">
        <v>86720</v>
      </c>
      <c r="D22" s="1">
        <v>87000</v>
      </c>
      <c r="E22" s="1">
        <v>87690</v>
      </c>
      <c r="F22" s="1">
        <v>88830</v>
      </c>
      <c r="G22" s="1">
        <v>89380</v>
      </c>
      <c r="H22" s="1">
        <v>90100</v>
      </c>
      <c r="I22" s="1">
        <v>90780</v>
      </c>
      <c r="J22" s="1">
        <v>91440</v>
      </c>
      <c r="K22" s="1">
        <v>92830</v>
      </c>
      <c r="L22" s="1">
        <v>93170</v>
      </c>
      <c r="M22" s="1">
        <v>93690</v>
      </c>
      <c r="N22" s="1">
        <v>93470</v>
      </c>
      <c r="O22" s="1">
        <v>92910</v>
      </c>
      <c r="P22" s="145">
        <v>94350</v>
      </c>
      <c r="Q22" s="145">
        <v>94750</v>
      </c>
      <c r="R22" s="147">
        <f t="shared" si="0"/>
        <v>94750</v>
      </c>
      <c r="S22" s="147"/>
      <c r="T22" s="241"/>
      <c r="U22" s="241"/>
      <c r="V22" s="241"/>
      <c r="W22" s="241"/>
      <c r="X22" s="241"/>
      <c r="Y22" s="241"/>
      <c r="Z22" s="241"/>
      <c r="AA22" s="241"/>
      <c r="AB22" s="241"/>
      <c r="AC22" s="241"/>
      <c r="AD22" s="241"/>
      <c r="AE22" s="241"/>
      <c r="AF22" s="241"/>
      <c r="AG22" s="241"/>
      <c r="AH22" s="241"/>
      <c r="AI22" s="241"/>
    </row>
    <row r="23" spans="1:35" x14ac:dyDescent="0.2">
      <c r="A23" s="2" t="s">
        <v>7</v>
      </c>
      <c r="B23" s="15" t="s">
        <v>69</v>
      </c>
      <c r="C23" s="1">
        <v>136360</v>
      </c>
      <c r="D23" s="1">
        <v>135820</v>
      </c>
      <c r="E23" s="1">
        <v>135890</v>
      </c>
      <c r="F23" s="1">
        <v>136310</v>
      </c>
      <c r="G23" s="1">
        <v>136500</v>
      </c>
      <c r="H23" s="1">
        <v>136690</v>
      </c>
      <c r="I23" s="1">
        <v>136790</v>
      </c>
      <c r="J23" s="1">
        <v>137420</v>
      </c>
      <c r="K23" s="1">
        <v>137910</v>
      </c>
      <c r="L23" s="1">
        <v>137830</v>
      </c>
      <c r="M23" s="1">
        <v>137790</v>
      </c>
      <c r="N23" s="1">
        <v>138090</v>
      </c>
      <c r="O23" s="1">
        <v>137560</v>
      </c>
      <c r="P23" s="145">
        <v>136920</v>
      </c>
      <c r="Q23" s="145">
        <v>136450</v>
      </c>
      <c r="R23" s="147">
        <f t="shared" si="0"/>
        <v>136450</v>
      </c>
      <c r="S23" s="147"/>
      <c r="T23" s="241"/>
      <c r="U23" s="241"/>
      <c r="V23" s="241"/>
      <c r="W23" s="241"/>
      <c r="X23" s="241"/>
      <c r="Y23" s="241"/>
      <c r="Z23" s="241"/>
      <c r="AA23" s="241"/>
      <c r="AB23" s="241"/>
      <c r="AC23" s="241"/>
      <c r="AD23" s="241"/>
      <c r="AE23" s="241"/>
      <c r="AF23" s="241"/>
      <c r="AG23" s="241"/>
      <c r="AH23" s="241"/>
      <c r="AI23" s="241"/>
    </row>
    <row r="24" spans="1:35" x14ac:dyDescent="0.2">
      <c r="A24" s="2" t="s">
        <v>7</v>
      </c>
      <c r="B24" s="15" t="s">
        <v>70</v>
      </c>
      <c r="C24" s="1">
        <v>321390</v>
      </c>
      <c r="D24" s="1">
        <v>321180</v>
      </c>
      <c r="E24" s="1">
        <v>322520</v>
      </c>
      <c r="F24" s="1">
        <v>323700</v>
      </c>
      <c r="G24" s="1">
        <v>325400</v>
      </c>
      <c r="H24" s="1">
        <v>327140</v>
      </c>
      <c r="I24" s="1">
        <v>328740</v>
      </c>
      <c r="J24" s="1">
        <v>331170</v>
      </c>
      <c r="K24" s="1">
        <v>333290</v>
      </c>
      <c r="L24" s="1">
        <v>335160</v>
      </c>
      <c r="M24" s="1">
        <v>336280</v>
      </c>
      <c r="N24" s="1">
        <v>337720</v>
      </c>
      <c r="O24" s="1">
        <v>337870</v>
      </c>
      <c r="P24" s="145">
        <v>337730</v>
      </c>
      <c r="Q24" s="145">
        <v>337950</v>
      </c>
      <c r="R24" s="147">
        <f t="shared" si="0"/>
        <v>337950</v>
      </c>
      <c r="S24" s="147"/>
      <c r="T24" s="241"/>
      <c r="U24" s="241"/>
      <c r="V24" s="241"/>
      <c r="W24" s="241"/>
      <c r="X24" s="241"/>
      <c r="Y24" s="241"/>
      <c r="Z24" s="241"/>
      <c r="AA24" s="241"/>
      <c r="AB24" s="241"/>
      <c r="AC24" s="241"/>
      <c r="AD24" s="241"/>
      <c r="AE24" s="241"/>
      <c r="AF24" s="241"/>
      <c r="AG24" s="241"/>
      <c r="AH24" s="241"/>
      <c r="AI24" s="241"/>
    </row>
    <row r="25" spans="1:35" x14ac:dyDescent="0.2">
      <c r="A25" s="2" t="s">
        <v>7</v>
      </c>
      <c r="B25" s="15" t="s">
        <v>71</v>
      </c>
      <c r="C25" s="1">
        <v>19290</v>
      </c>
      <c r="D25" s="1">
        <v>19220</v>
      </c>
      <c r="E25" s="1">
        <v>19340</v>
      </c>
      <c r="F25" s="1">
        <v>19540</v>
      </c>
      <c r="G25" s="1">
        <v>19830</v>
      </c>
      <c r="H25" s="1">
        <v>20070</v>
      </c>
      <c r="I25" s="1">
        <v>20340</v>
      </c>
      <c r="J25" s="1">
        <v>20580</v>
      </c>
      <c r="K25" s="1">
        <v>20740</v>
      </c>
      <c r="L25" s="1">
        <v>20940</v>
      </c>
      <c r="M25" s="1">
        <v>21220</v>
      </c>
      <c r="N25" s="1">
        <v>21420</v>
      </c>
      <c r="O25" s="1">
        <v>21530</v>
      </c>
      <c r="P25" s="145">
        <v>21570</v>
      </c>
      <c r="Q25" s="145">
        <v>21590</v>
      </c>
      <c r="R25" s="147">
        <f t="shared" si="0"/>
        <v>21590</v>
      </c>
      <c r="S25" s="147"/>
      <c r="T25" s="241"/>
      <c r="U25" s="241"/>
      <c r="V25" s="241"/>
      <c r="W25" s="241"/>
      <c r="X25" s="241"/>
      <c r="Y25" s="241"/>
      <c r="Z25" s="241"/>
      <c r="AA25" s="241"/>
      <c r="AB25" s="241"/>
      <c r="AC25" s="241"/>
      <c r="AD25" s="241"/>
      <c r="AE25" s="241"/>
      <c r="AF25" s="241"/>
      <c r="AG25" s="241"/>
      <c r="AH25" s="241"/>
      <c r="AI25" s="241"/>
    </row>
    <row r="26" spans="1:35" x14ac:dyDescent="0.2">
      <c r="A26" s="2" t="s">
        <v>7</v>
      </c>
      <c r="B26" s="15" t="s">
        <v>72</v>
      </c>
      <c r="C26" s="1">
        <v>134970</v>
      </c>
      <c r="D26" s="1">
        <v>134950</v>
      </c>
      <c r="E26" s="1">
        <v>135130</v>
      </c>
      <c r="F26" s="1">
        <v>135960</v>
      </c>
      <c r="G26" s="1">
        <v>136900</v>
      </c>
      <c r="H26" s="1">
        <v>138060</v>
      </c>
      <c r="I26" s="1">
        <v>139390</v>
      </c>
      <c r="J26" s="1">
        <v>141140</v>
      </c>
      <c r="K26" s="1">
        <v>143130</v>
      </c>
      <c r="L26" s="1">
        <v>144370</v>
      </c>
      <c r="M26" s="1">
        <v>145600</v>
      </c>
      <c r="N26" s="1">
        <v>146850</v>
      </c>
      <c r="O26" s="1">
        <v>147740</v>
      </c>
      <c r="P26" s="145">
        <v>147750</v>
      </c>
      <c r="Q26" s="145">
        <v>148880</v>
      </c>
      <c r="R26" s="147">
        <f t="shared" si="0"/>
        <v>148880</v>
      </c>
      <c r="S26" s="147"/>
      <c r="T26" s="241"/>
      <c r="U26" s="241"/>
      <c r="V26" s="241"/>
      <c r="W26" s="241"/>
      <c r="X26" s="241"/>
      <c r="Y26" s="241"/>
      <c r="Z26" s="241"/>
      <c r="AA26" s="241"/>
      <c r="AB26" s="241"/>
      <c r="AC26" s="241"/>
      <c r="AD26" s="241"/>
      <c r="AE26" s="241"/>
      <c r="AF26" s="241"/>
      <c r="AG26" s="241"/>
      <c r="AH26" s="241"/>
      <c r="AI26" s="241"/>
    </row>
    <row r="27" spans="1:35" x14ac:dyDescent="0.2">
      <c r="A27" s="2" t="s">
        <v>7</v>
      </c>
      <c r="B27" s="15" t="s">
        <v>73</v>
      </c>
      <c r="C27" s="1">
        <v>173680</v>
      </c>
      <c r="D27" s="1">
        <v>172850</v>
      </c>
      <c r="E27" s="1">
        <v>172300</v>
      </c>
      <c r="F27" s="1">
        <v>171560</v>
      </c>
      <c r="G27" s="1">
        <v>171470</v>
      </c>
      <c r="H27" s="1">
        <v>171430</v>
      </c>
      <c r="I27" s="1">
        <v>171270</v>
      </c>
      <c r="J27" s="1">
        <v>171860</v>
      </c>
      <c r="K27" s="1">
        <v>172640</v>
      </c>
      <c r="L27" s="1">
        <v>173020</v>
      </c>
      <c r="M27" s="1">
        <v>173700</v>
      </c>
      <c r="N27" s="1">
        <v>174700</v>
      </c>
      <c r="O27" s="1">
        <v>174310</v>
      </c>
      <c r="P27" s="145">
        <v>173900</v>
      </c>
      <c r="Q27" s="145">
        <v>174230</v>
      </c>
      <c r="R27" s="147">
        <f t="shared" si="0"/>
        <v>174230</v>
      </c>
      <c r="S27" s="147"/>
      <c r="T27" s="241"/>
      <c r="U27" s="241"/>
      <c r="V27" s="241"/>
      <c r="W27" s="241"/>
      <c r="X27" s="241"/>
      <c r="Y27" s="241"/>
      <c r="Z27" s="241"/>
      <c r="AA27" s="241"/>
      <c r="AB27" s="241"/>
      <c r="AC27" s="241"/>
      <c r="AD27" s="241"/>
      <c r="AE27" s="241"/>
      <c r="AF27" s="241"/>
      <c r="AG27" s="241"/>
      <c r="AH27" s="241"/>
      <c r="AI27" s="241"/>
    </row>
    <row r="28" spans="1:35" x14ac:dyDescent="0.2">
      <c r="A28" s="2" t="s">
        <v>7</v>
      </c>
      <c r="B28" s="15" t="s">
        <v>74</v>
      </c>
      <c r="C28" s="1">
        <v>106250</v>
      </c>
      <c r="D28" s="1">
        <v>106950</v>
      </c>
      <c r="E28" s="1">
        <v>107530</v>
      </c>
      <c r="F28" s="1">
        <v>108400</v>
      </c>
      <c r="G28" s="1">
        <v>109460</v>
      </c>
      <c r="H28" s="1">
        <v>110250</v>
      </c>
      <c r="I28" s="1">
        <v>110860</v>
      </c>
      <c r="J28" s="1">
        <v>112200</v>
      </c>
      <c r="K28" s="1">
        <v>113360</v>
      </c>
      <c r="L28" s="1">
        <v>113590</v>
      </c>
      <c r="M28" s="1">
        <v>113690</v>
      </c>
      <c r="N28" s="1">
        <v>113880</v>
      </c>
      <c r="O28" s="1">
        <v>113710</v>
      </c>
      <c r="P28" s="145">
        <v>113870</v>
      </c>
      <c r="Q28" s="145">
        <v>114030</v>
      </c>
      <c r="R28" s="147">
        <f t="shared" si="0"/>
        <v>114030</v>
      </c>
      <c r="S28" s="147"/>
      <c r="T28" s="241"/>
      <c r="U28" s="241"/>
      <c r="V28" s="241"/>
      <c r="W28" s="241"/>
      <c r="X28" s="241"/>
      <c r="Y28" s="241"/>
      <c r="Z28" s="241"/>
      <c r="AA28" s="241"/>
      <c r="AB28" s="241"/>
      <c r="AC28" s="241"/>
      <c r="AD28" s="241"/>
      <c r="AE28" s="241"/>
      <c r="AF28" s="241"/>
      <c r="AG28" s="241"/>
      <c r="AH28" s="241"/>
      <c r="AI28" s="241"/>
    </row>
    <row r="29" spans="1:35" x14ac:dyDescent="0.2">
      <c r="A29" s="2" t="s">
        <v>7</v>
      </c>
      <c r="B29" s="15" t="s">
        <v>75</v>
      </c>
      <c r="C29" s="1">
        <v>22180</v>
      </c>
      <c r="D29" s="1">
        <v>21960</v>
      </c>
      <c r="E29" s="1">
        <v>22000</v>
      </c>
      <c r="F29" s="1">
        <v>21960</v>
      </c>
      <c r="G29" s="1">
        <v>22090</v>
      </c>
      <c r="H29" s="1">
        <v>22250</v>
      </c>
      <c r="I29" s="1">
        <v>22210</v>
      </c>
      <c r="J29" s="1">
        <v>22350</v>
      </c>
      <c r="K29" s="1">
        <v>22480</v>
      </c>
      <c r="L29" s="1">
        <v>22790</v>
      </c>
      <c r="M29" s="1">
        <v>23060</v>
      </c>
      <c r="N29" s="1">
        <v>23240</v>
      </c>
      <c r="O29" s="1">
        <v>23210</v>
      </c>
      <c r="P29" s="145">
        <v>23200</v>
      </c>
      <c r="Q29" s="145">
        <v>23230</v>
      </c>
      <c r="R29" s="147">
        <f t="shared" si="0"/>
        <v>23230</v>
      </c>
      <c r="S29" s="147"/>
      <c r="T29" s="241"/>
      <c r="U29" s="241"/>
      <c r="V29" s="241"/>
      <c r="W29" s="241"/>
      <c r="X29" s="241"/>
      <c r="Y29" s="241"/>
      <c r="Z29" s="241"/>
      <c r="AA29" s="241"/>
      <c r="AB29" s="241"/>
      <c r="AC29" s="241"/>
      <c r="AD29" s="241"/>
      <c r="AE29" s="241"/>
      <c r="AF29" s="241"/>
      <c r="AG29" s="241"/>
      <c r="AH29" s="241"/>
      <c r="AI29" s="241"/>
    </row>
    <row r="30" spans="1:35" x14ac:dyDescent="0.2">
      <c r="A30" s="2" t="s">
        <v>7</v>
      </c>
      <c r="B30" s="15" t="s">
        <v>76</v>
      </c>
      <c r="C30" s="1">
        <v>112290</v>
      </c>
      <c r="D30" s="1">
        <v>112160</v>
      </c>
      <c r="E30" s="1">
        <v>111690</v>
      </c>
      <c r="F30" s="1">
        <v>111550</v>
      </c>
      <c r="G30" s="1">
        <v>111840</v>
      </c>
      <c r="H30" s="1">
        <v>112030</v>
      </c>
      <c r="I30" s="1">
        <v>112100</v>
      </c>
      <c r="J30" s="1">
        <v>112380</v>
      </c>
      <c r="K30" s="1">
        <v>112610</v>
      </c>
      <c r="L30" s="1">
        <v>112490</v>
      </c>
      <c r="M30" s="1">
        <v>112600</v>
      </c>
      <c r="N30" s="1">
        <v>112980</v>
      </c>
      <c r="O30" s="1">
        <v>112910</v>
      </c>
      <c r="P30" s="145">
        <v>112850</v>
      </c>
      <c r="Q30" s="145">
        <v>112510</v>
      </c>
      <c r="R30" s="147">
        <f t="shared" si="0"/>
        <v>112510</v>
      </c>
      <c r="S30" s="147"/>
      <c r="T30" s="241"/>
      <c r="U30" s="241"/>
      <c r="V30" s="241"/>
      <c r="W30" s="241"/>
      <c r="X30" s="241"/>
      <c r="Y30" s="241"/>
      <c r="Z30" s="241"/>
      <c r="AA30" s="241"/>
      <c r="AB30" s="241"/>
      <c r="AC30" s="241"/>
      <c r="AD30" s="241"/>
      <c r="AE30" s="241"/>
      <c r="AF30" s="241"/>
      <c r="AG30" s="241"/>
      <c r="AH30" s="241"/>
      <c r="AI30" s="241"/>
    </row>
    <row r="31" spans="1:35" x14ac:dyDescent="0.2">
      <c r="A31" s="2" t="s">
        <v>7</v>
      </c>
      <c r="B31" s="15" t="s">
        <v>77</v>
      </c>
      <c r="C31" s="1">
        <v>302270</v>
      </c>
      <c r="D31" s="1">
        <v>302340</v>
      </c>
      <c r="E31" s="1">
        <v>302780</v>
      </c>
      <c r="F31" s="1">
        <v>303480</v>
      </c>
      <c r="G31" s="1">
        <v>305670</v>
      </c>
      <c r="H31" s="1">
        <v>306850</v>
      </c>
      <c r="I31" s="1">
        <v>308450</v>
      </c>
      <c r="J31" s="1">
        <v>310380</v>
      </c>
      <c r="K31" s="1">
        <v>311320</v>
      </c>
      <c r="L31" s="1">
        <v>312180</v>
      </c>
      <c r="M31" s="1">
        <v>313180</v>
      </c>
      <c r="N31" s="1">
        <v>313900</v>
      </c>
      <c r="O31" s="1">
        <v>314360</v>
      </c>
      <c r="P31" s="145">
        <v>314850</v>
      </c>
      <c r="Q31" s="145">
        <v>315360</v>
      </c>
      <c r="R31" s="147">
        <f t="shared" si="0"/>
        <v>315360</v>
      </c>
      <c r="S31" s="147"/>
      <c r="T31" s="241"/>
      <c r="U31" s="241"/>
      <c r="V31" s="241"/>
      <c r="W31" s="241"/>
      <c r="X31" s="241"/>
      <c r="Y31" s="241"/>
      <c r="Z31" s="241"/>
      <c r="AA31" s="241"/>
      <c r="AB31" s="241"/>
      <c r="AC31" s="241"/>
      <c r="AD31" s="241"/>
      <c r="AE31" s="241"/>
      <c r="AF31" s="241"/>
      <c r="AG31" s="241"/>
      <c r="AH31" s="241"/>
      <c r="AI31" s="241"/>
    </row>
    <row r="32" spans="1:35" x14ac:dyDescent="0.2">
      <c r="A32" s="2" t="s">
        <v>7</v>
      </c>
      <c r="B32" s="15" t="s">
        <v>78</v>
      </c>
      <c r="C32" s="1">
        <v>86160</v>
      </c>
      <c r="D32" s="1">
        <v>86200</v>
      </c>
      <c r="E32" s="1">
        <v>86630</v>
      </c>
      <c r="F32" s="1">
        <v>87090</v>
      </c>
      <c r="G32" s="1">
        <v>86910</v>
      </c>
      <c r="H32" s="1">
        <v>87510</v>
      </c>
      <c r="I32" s="1">
        <v>88090</v>
      </c>
      <c r="J32" s="1">
        <v>88430</v>
      </c>
      <c r="K32" s="1">
        <v>88540</v>
      </c>
      <c r="L32" s="1">
        <v>88690</v>
      </c>
      <c r="M32" s="1">
        <v>89550</v>
      </c>
      <c r="N32" s="1">
        <v>90330</v>
      </c>
      <c r="O32" s="1">
        <v>91020</v>
      </c>
      <c r="P32" s="145">
        <v>91260</v>
      </c>
      <c r="Q32" s="145">
        <v>91580</v>
      </c>
      <c r="R32" s="147">
        <f t="shared" si="0"/>
        <v>91580</v>
      </c>
      <c r="S32" s="147"/>
      <c r="T32" s="241"/>
      <c r="U32" s="241"/>
      <c r="V32" s="241"/>
      <c r="W32" s="241"/>
      <c r="X32" s="241"/>
      <c r="Y32" s="241"/>
      <c r="Z32" s="241"/>
      <c r="AA32" s="241"/>
      <c r="AB32" s="241"/>
      <c r="AC32" s="241"/>
      <c r="AD32" s="241"/>
      <c r="AE32" s="241"/>
      <c r="AF32" s="241"/>
      <c r="AG32" s="241"/>
      <c r="AH32" s="241"/>
      <c r="AI32" s="241"/>
    </row>
    <row r="33" spans="1:35" x14ac:dyDescent="0.2">
      <c r="A33" s="2" t="s">
        <v>7</v>
      </c>
      <c r="B33" s="15" t="s">
        <v>79</v>
      </c>
      <c r="C33" s="1">
        <v>93930</v>
      </c>
      <c r="D33" s="1">
        <v>93320</v>
      </c>
      <c r="E33" s="1">
        <v>93040</v>
      </c>
      <c r="F33" s="1">
        <v>92470</v>
      </c>
      <c r="G33" s="1">
        <v>91970</v>
      </c>
      <c r="H33" s="1">
        <v>91530</v>
      </c>
      <c r="I33" s="1">
        <v>91420</v>
      </c>
      <c r="J33" s="1">
        <v>91370</v>
      </c>
      <c r="K33" s="1">
        <v>91190</v>
      </c>
      <c r="L33" s="1">
        <v>91080</v>
      </c>
      <c r="M33" s="1">
        <v>90800</v>
      </c>
      <c r="N33" s="1">
        <v>90610</v>
      </c>
      <c r="O33" s="1">
        <v>90340</v>
      </c>
      <c r="P33" s="145">
        <v>89810</v>
      </c>
      <c r="Q33" s="145">
        <v>89730</v>
      </c>
      <c r="R33" s="147">
        <f t="shared" si="0"/>
        <v>89730</v>
      </c>
      <c r="S33" s="147"/>
      <c r="T33" s="241"/>
      <c r="U33" s="241"/>
      <c r="V33" s="241"/>
      <c r="W33" s="241"/>
      <c r="X33" s="241"/>
      <c r="Y33" s="241"/>
      <c r="Z33" s="241"/>
      <c r="AA33" s="241"/>
      <c r="AB33" s="241"/>
      <c r="AC33" s="241"/>
      <c r="AD33" s="241"/>
      <c r="AE33" s="241"/>
      <c r="AF33" s="241"/>
      <c r="AG33" s="241"/>
      <c r="AH33" s="241"/>
      <c r="AI33" s="241"/>
    </row>
    <row r="34" spans="1:35" x14ac:dyDescent="0.2">
      <c r="A34" s="2" t="s">
        <v>7</v>
      </c>
      <c r="B34" s="15" t="s">
        <v>80</v>
      </c>
      <c r="C34" s="1">
        <v>157050</v>
      </c>
      <c r="D34" s="1">
        <v>159030</v>
      </c>
      <c r="E34" s="1">
        <v>160370</v>
      </c>
      <c r="F34" s="1">
        <v>161690</v>
      </c>
      <c r="G34" s="1">
        <v>163540</v>
      </c>
      <c r="H34" s="1">
        <v>165010</v>
      </c>
      <c r="I34" s="1">
        <v>167110</v>
      </c>
      <c r="J34" s="1">
        <v>169470</v>
      </c>
      <c r="K34" s="1">
        <v>171380</v>
      </c>
      <c r="L34" s="1">
        <v>173040</v>
      </c>
      <c r="M34" s="1">
        <v>174090</v>
      </c>
      <c r="N34" s="1">
        <v>175300</v>
      </c>
      <c r="O34" s="1">
        <v>175990</v>
      </c>
      <c r="P34" s="145">
        <v>176140</v>
      </c>
      <c r="Q34" s="145">
        <v>177150</v>
      </c>
      <c r="R34" s="147">
        <f t="shared" si="0"/>
        <v>177150</v>
      </c>
      <c r="S34" s="147"/>
      <c r="T34" s="241"/>
      <c r="U34" s="241"/>
      <c r="V34" s="241"/>
      <c r="W34" s="241"/>
      <c r="X34" s="241"/>
      <c r="Y34" s="241"/>
      <c r="Z34" s="241"/>
      <c r="AA34" s="241"/>
      <c r="AB34" s="241"/>
      <c r="AC34" s="241"/>
      <c r="AD34" s="241"/>
      <c r="AE34" s="241"/>
      <c r="AF34" s="241"/>
      <c r="AG34" s="241"/>
      <c r="AH34" s="241"/>
      <c r="AI34" s="241"/>
    </row>
    <row r="35" spans="1:35" x14ac:dyDescent="0.2">
      <c r="A35" s="2" t="s">
        <v>7</v>
      </c>
      <c r="B35" s="16" t="s">
        <v>24</v>
      </c>
      <c r="C35" s="1">
        <v>5062940</v>
      </c>
      <c r="D35" s="1">
        <v>5064200</v>
      </c>
      <c r="E35" s="1">
        <v>5066000</v>
      </c>
      <c r="F35" s="1">
        <v>5068500</v>
      </c>
      <c r="G35" s="1">
        <v>5084300</v>
      </c>
      <c r="H35" s="1">
        <v>5110200</v>
      </c>
      <c r="I35" s="1">
        <v>5133100</v>
      </c>
      <c r="J35" s="1">
        <v>5170000</v>
      </c>
      <c r="K35" s="1">
        <v>5202900</v>
      </c>
      <c r="L35" s="1">
        <v>5231900</v>
      </c>
      <c r="M35" s="1">
        <v>5262200</v>
      </c>
      <c r="N35" s="1">
        <v>5299900</v>
      </c>
      <c r="O35" s="1">
        <v>5313600</v>
      </c>
      <c r="P35" s="145">
        <v>5327700</v>
      </c>
      <c r="Q35" s="145">
        <v>5347600</v>
      </c>
      <c r="R35" s="147">
        <f t="shared" si="0"/>
        <v>5347600</v>
      </c>
      <c r="S35" s="147"/>
      <c r="T35" s="241"/>
      <c r="U35" s="241"/>
      <c r="V35" s="241"/>
      <c r="W35" s="241"/>
      <c r="X35" s="241"/>
      <c r="Y35" s="241"/>
      <c r="Z35" s="241"/>
      <c r="AA35" s="241"/>
      <c r="AB35" s="241"/>
      <c r="AC35" s="241"/>
      <c r="AD35" s="241"/>
      <c r="AE35" s="241"/>
      <c r="AF35" s="241"/>
      <c r="AG35" s="241"/>
      <c r="AH35" s="241"/>
      <c r="AI35" s="241"/>
    </row>
    <row r="36" spans="1:35" x14ac:dyDescent="0.2">
      <c r="A36" s="2"/>
      <c r="B36" s="2"/>
      <c r="P36" s="110"/>
      <c r="R36" s="147"/>
      <c r="S36" s="147"/>
    </row>
    <row r="37" spans="1:35" x14ac:dyDescent="0.2">
      <c r="A37" s="2" t="s">
        <v>596</v>
      </c>
      <c r="B37" s="15" t="s">
        <v>49</v>
      </c>
      <c r="C37" s="1">
        <v>140855</v>
      </c>
      <c r="D37" s="1">
        <v>140283</v>
      </c>
      <c r="E37" s="1">
        <v>139422</v>
      </c>
      <c r="F37" s="1">
        <v>138637</v>
      </c>
      <c r="G37" s="1">
        <v>138013</v>
      </c>
      <c r="H37" s="1">
        <v>139060</v>
      </c>
      <c r="I37" s="1">
        <v>140259</v>
      </c>
      <c r="J37" s="1">
        <v>143007</v>
      </c>
      <c r="K37" s="1">
        <v>144797</v>
      </c>
      <c r="L37" s="1">
        <v>147154</v>
      </c>
      <c r="M37" s="1">
        <v>150735</v>
      </c>
      <c r="N37" s="1">
        <v>153157</v>
      </c>
      <c r="O37" s="1">
        <v>154488</v>
      </c>
      <c r="P37" s="145">
        <v>156043</v>
      </c>
      <c r="Q37" s="145">
        <v>157139</v>
      </c>
      <c r="R37" s="147">
        <f>Q37</f>
        <v>157139</v>
      </c>
      <c r="S37" s="147"/>
    </row>
    <row r="38" spans="1:35" x14ac:dyDescent="0.2">
      <c r="A38" s="2" t="s">
        <v>596</v>
      </c>
      <c r="B38" s="15" t="s">
        <v>50</v>
      </c>
      <c r="C38" s="1">
        <v>141248</v>
      </c>
      <c r="D38" s="1">
        <v>140707</v>
      </c>
      <c r="E38" s="1">
        <v>142287</v>
      </c>
      <c r="F38" s="1">
        <v>144176</v>
      </c>
      <c r="G38" s="1">
        <v>146636</v>
      </c>
      <c r="H38" s="1">
        <v>148694</v>
      </c>
      <c r="I38" s="1">
        <v>151449</v>
      </c>
      <c r="J38" s="1">
        <v>153631</v>
      </c>
      <c r="K38" s="1">
        <v>155076</v>
      </c>
      <c r="L38" s="1">
        <v>156181</v>
      </c>
      <c r="M38" s="1">
        <v>157500</v>
      </c>
      <c r="N38" s="1">
        <v>157973</v>
      </c>
      <c r="O38" s="1">
        <v>158298</v>
      </c>
      <c r="P38" s="145">
        <v>159116</v>
      </c>
      <c r="Q38" s="145">
        <v>159964</v>
      </c>
      <c r="R38" s="147">
        <f t="shared" ref="R38:R69" si="1">Q38</f>
        <v>159964</v>
      </c>
      <c r="S38" s="147"/>
    </row>
    <row r="39" spans="1:35" x14ac:dyDescent="0.2">
      <c r="A39" s="2" t="s">
        <v>596</v>
      </c>
      <c r="B39" s="15" t="s">
        <v>51</v>
      </c>
      <c r="C39" s="1">
        <v>66106</v>
      </c>
      <c r="D39" s="1">
        <v>65564</v>
      </c>
      <c r="E39" s="1">
        <v>65819</v>
      </c>
      <c r="F39" s="1">
        <v>65598</v>
      </c>
      <c r="G39" s="1">
        <v>66643</v>
      </c>
      <c r="H39" s="1">
        <v>67386</v>
      </c>
      <c r="I39" s="1">
        <v>68148</v>
      </c>
      <c r="J39" s="1">
        <v>68761</v>
      </c>
      <c r="K39" s="1">
        <v>69123</v>
      </c>
      <c r="L39" s="1">
        <v>69158</v>
      </c>
      <c r="M39" s="1">
        <v>69386</v>
      </c>
      <c r="N39" s="1">
        <v>69331</v>
      </c>
      <c r="O39" s="1">
        <v>68791</v>
      </c>
      <c r="P39" s="145">
        <v>68685</v>
      </c>
      <c r="Q39" s="145">
        <v>68516</v>
      </c>
      <c r="R39" s="147">
        <f t="shared" si="1"/>
        <v>68516</v>
      </c>
      <c r="S39" s="147"/>
    </row>
    <row r="40" spans="1:35" x14ac:dyDescent="0.2">
      <c r="A40" s="2" t="s">
        <v>596</v>
      </c>
      <c r="B40" s="15" t="s">
        <v>52</v>
      </c>
      <c r="C40" s="1">
        <v>55157</v>
      </c>
      <c r="D40" s="1">
        <v>55137</v>
      </c>
      <c r="E40" s="1">
        <v>55113</v>
      </c>
      <c r="F40" s="1">
        <v>55114</v>
      </c>
      <c r="G40" s="1">
        <v>54755</v>
      </c>
      <c r="H40" s="1">
        <v>54565</v>
      </c>
      <c r="I40" s="1">
        <v>55184</v>
      </c>
      <c r="J40" s="1">
        <v>55062</v>
      </c>
      <c r="K40" s="1">
        <v>54270</v>
      </c>
      <c r="L40" s="1">
        <v>53734</v>
      </c>
      <c r="M40" s="1">
        <v>52780</v>
      </c>
      <c r="N40" s="1">
        <v>52326</v>
      </c>
      <c r="O40" s="1">
        <v>50178</v>
      </c>
      <c r="P40" s="145">
        <v>51521</v>
      </c>
      <c r="Q40" s="145">
        <v>50923</v>
      </c>
      <c r="R40" s="147">
        <f t="shared" si="1"/>
        <v>50923</v>
      </c>
      <c r="S40" s="147"/>
    </row>
    <row r="41" spans="1:35" x14ac:dyDescent="0.2">
      <c r="A41" s="2" t="s">
        <v>596</v>
      </c>
      <c r="B41" s="15" t="s">
        <v>53</v>
      </c>
      <c r="C41" s="1">
        <v>29857</v>
      </c>
      <c r="D41" s="1">
        <v>29814</v>
      </c>
      <c r="E41" s="1">
        <v>29936</v>
      </c>
      <c r="F41" s="1">
        <v>30070</v>
      </c>
      <c r="G41" s="1">
        <v>30591</v>
      </c>
      <c r="H41" s="1">
        <v>31023</v>
      </c>
      <c r="I41" s="1">
        <v>31599</v>
      </c>
      <c r="J41" s="1">
        <v>32194</v>
      </c>
      <c r="K41" s="1">
        <v>32536</v>
      </c>
      <c r="L41" s="1">
        <v>32538</v>
      </c>
      <c r="M41" s="1">
        <v>32435</v>
      </c>
      <c r="N41" s="1">
        <v>32439</v>
      </c>
      <c r="O41" s="1">
        <v>32019</v>
      </c>
      <c r="P41" s="145">
        <v>31838</v>
      </c>
      <c r="Q41" s="145">
        <v>31557</v>
      </c>
      <c r="R41" s="147">
        <f t="shared" si="1"/>
        <v>31557</v>
      </c>
      <c r="S41" s="147"/>
    </row>
    <row r="42" spans="1:35" x14ac:dyDescent="0.2">
      <c r="A42" s="2" t="s">
        <v>596</v>
      </c>
      <c r="B42" s="15" t="s">
        <v>54</v>
      </c>
      <c r="C42" s="1">
        <v>87842</v>
      </c>
      <c r="D42" s="1">
        <v>87882</v>
      </c>
      <c r="E42" s="1">
        <v>87668</v>
      </c>
      <c r="F42" s="1">
        <v>87985</v>
      </c>
      <c r="G42" s="1">
        <v>88648</v>
      </c>
      <c r="H42" s="1">
        <v>89388</v>
      </c>
      <c r="I42" s="1">
        <v>89620</v>
      </c>
      <c r="J42" s="1">
        <v>89795</v>
      </c>
      <c r="K42" s="1">
        <v>89871</v>
      </c>
      <c r="L42" s="1">
        <v>89620</v>
      </c>
      <c r="M42" s="1">
        <v>89347</v>
      </c>
      <c r="N42" s="1">
        <v>88501</v>
      </c>
      <c r="O42" s="1">
        <v>87703</v>
      </c>
      <c r="P42" s="145">
        <v>87503</v>
      </c>
      <c r="Q42" s="145">
        <v>86840</v>
      </c>
      <c r="R42" s="147">
        <f t="shared" si="1"/>
        <v>86840</v>
      </c>
      <c r="S42" s="147"/>
    </row>
    <row r="43" spans="1:35" x14ac:dyDescent="0.2">
      <c r="A43" s="2" t="s">
        <v>596</v>
      </c>
      <c r="B43" s="15" t="s">
        <v>55</v>
      </c>
      <c r="C43" s="1">
        <v>90888</v>
      </c>
      <c r="D43" s="1">
        <v>90372</v>
      </c>
      <c r="E43" s="1">
        <v>89669</v>
      </c>
      <c r="F43" s="1">
        <v>89840</v>
      </c>
      <c r="G43" s="1">
        <v>89442</v>
      </c>
      <c r="H43" s="1">
        <v>90315</v>
      </c>
      <c r="I43" s="1">
        <v>90549</v>
      </c>
      <c r="J43" s="1">
        <v>90766</v>
      </c>
      <c r="K43" s="1">
        <v>91559</v>
      </c>
      <c r="L43" s="1">
        <v>92480</v>
      </c>
      <c r="M43" s="1">
        <v>94034</v>
      </c>
      <c r="N43" s="1">
        <v>95393</v>
      </c>
      <c r="O43" s="1">
        <v>95582</v>
      </c>
      <c r="P43" s="145">
        <v>95522</v>
      </c>
      <c r="Q43" s="145">
        <v>95315</v>
      </c>
      <c r="R43" s="147">
        <f t="shared" si="1"/>
        <v>95315</v>
      </c>
      <c r="S43" s="147"/>
    </row>
    <row r="44" spans="1:35" x14ac:dyDescent="0.2">
      <c r="A44" s="2" t="s">
        <v>596</v>
      </c>
      <c r="B44" s="15" t="s">
        <v>56</v>
      </c>
      <c r="C44" s="1">
        <v>73733</v>
      </c>
      <c r="D44" s="1">
        <v>73937</v>
      </c>
      <c r="E44" s="1">
        <v>73815</v>
      </c>
      <c r="F44" s="1">
        <v>73998</v>
      </c>
      <c r="G44" s="1">
        <v>74417</v>
      </c>
      <c r="H44" s="1">
        <v>74702</v>
      </c>
      <c r="I44" s="1">
        <v>75014</v>
      </c>
      <c r="J44" s="1">
        <v>75541</v>
      </c>
      <c r="K44" s="1">
        <v>75986</v>
      </c>
      <c r="L44" s="1">
        <v>76325</v>
      </c>
      <c r="M44" s="1">
        <v>76352</v>
      </c>
      <c r="N44" s="1">
        <v>76301</v>
      </c>
      <c r="O44" s="1">
        <v>75800</v>
      </c>
      <c r="P44" s="145">
        <v>75362</v>
      </c>
      <c r="Q44" s="145">
        <v>74855</v>
      </c>
      <c r="R44" s="147">
        <f t="shared" si="1"/>
        <v>74855</v>
      </c>
      <c r="S44" s="147"/>
    </row>
    <row r="45" spans="1:35" x14ac:dyDescent="0.2">
      <c r="A45" s="2" t="s">
        <v>596</v>
      </c>
      <c r="B45" s="15" t="s">
        <v>57</v>
      </c>
      <c r="C45" s="1">
        <v>67065</v>
      </c>
      <c r="D45" s="1">
        <v>66386</v>
      </c>
      <c r="E45" s="1">
        <v>65504</v>
      </c>
      <c r="F45" s="1">
        <v>65267</v>
      </c>
      <c r="G45" s="1">
        <v>64847</v>
      </c>
      <c r="H45" s="1">
        <v>64415</v>
      </c>
      <c r="I45" s="1">
        <v>64048</v>
      </c>
      <c r="J45" s="1">
        <v>63674</v>
      </c>
      <c r="K45" s="1">
        <v>63436</v>
      </c>
      <c r="L45" s="1">
        <v>63321</v>
      </c>
      <c r="M45" s="1">
        <v>63143</v>
      </c>
      <c r="N45" s="1">
        <v>62786</v>
      </c>
      <c r="O45" s="1">
        <v>63103</v>
      </c>
      <c r="P45" s="145">
        <v>62869</v>
      </c>
      <c r="Q45" s="145">
        <v>63059</v>
      </c>
      <c r="R45" s="147">
        <f t="shared" si="1"/>
        <v>63059</v>
      </c>
      <c r="S45" s="147"/>
    </row>
    <row r="46" spans="1:35" x14ac:dyDescent="0.2">
      <c r="A46" s="2" t="s">
        <v>596</v>
      </c>
      <c r="B46" s="15" t="s">
        <v>58</v>
      </c>
      <c r="C46" s="1">
        <v>53707</v>
      </c>
      <c r="D46" s="1">
        <v>53613</v>
      </c>
      <c r="E46" s="1">
        <v>54349</v>
      </c>
      <c r="F46" s="1">
        <v>54932</v>
      </c>
      <c r="G46" s="1">
        <v>55353</v>
      </c>
      <c r="H46" s="1">
        <v>55920</v>
      </c>
      <c r="I46" s="1">
        <v>56654</v>
      </c>
      <c r="J46" s="1">
        <v>57806</v>
      </c>
      <c r="K46" s="1">
        <v>59242</v>
      </c>
      <c r="L46" s="1">
        <v>59700</v>
      </c>
      <c r="M46" s="1">
        <v>60428</v>
      </c>
      <c r="N46" s="1">
        <v>60651</v>
      </c>
      <c r="O46" s="1">
        <v>60878</v>
      </c>
      <c r="P46" s="145">
        <v>61020</v>
      </c>
      <c r="Q46" s="145">
        <v>61275</v>
      </c>
      <c r="R46" s="147">
        <f t="shared" si="1"/>
        <v>61275</v>
      </c>
      <c r="S46" s="147"/>
    </row>
    <row r="47" spans="1:35" x14ac:dyDescent="0.2">
      <c r="A47" s="2" t="s">
        <v>596</v>
      </c>
      <c r="B47" s="15" t="s">
        <v>59</v>
      </c>
      <c r="C47" s="1">
        <v>53800</v>
      </c>
      <c r="D47" s="1">
        <v>53711</v>
      </c>
      <c r="E47" s="1">
        <v>54073</v>
      </c>
      <c r="F47" s="1">
        <v>53951</v>
      </c>
      <c r="G47" s="1">
        <v>53863</v>
      </c>
      <c r="H47" s="1">
        <v>53859</v>
      </c>
      <c r="I47" s="1">
        <v>53597</v>
      </c>
      <c r="J47" s="1">
        <v>53840</v>
      </c>
      <c r="K47" s="1">
        <v>53802</v>
      </c>
      <c r="L47" s="1">
        <v>53623</v>
      </c>
      <c r="M47" s="1">
        <v>53853</v>
      </c>
      <c r="N47" s="1">
        <v>53998</v>
      </c>
      <c r="O47" s="1">
        <v>53860</v>
      </c>
      <c r="P47" s="145">
        <v>53766</v>
      </c>
      <c r="Q47" s="145">
        <v>53958</v>
      </c>
      <c r="R47" s="147">
        <f t="shared" si="1"/>
        <v>53958</v>
      </c>
      <c r="S47" s="147"/>
    </row>
    <row r="48" spans="1:35" x14ac:dyDescent="0.2">
      <c r="A48" s="2" t="s">
        <v>596</v>
      </c>
      <c r="B48" s="15" t="s">
        <v>60</v>
      </c>
      <c r="C48" s="1">
        <v>295391</v>
      </c>
      <c r="D48" s="1">
        <v>297373</v>
      </c>
      <c r="E48" s="1">
        <v>296805</v>
      </c>
      <c r="F48" s="1">
        <v>296146</v>
      </c>
      <c r="G48" s="1">
        <v>297854</v>
      </c>
      <c r="H48" s="1">
        <v>301796</v>
      </c>
      <c r="I48" s="1">
        <v>305046</v>
      </c>
      <c r="J48" s="1">
        <v>308713</v>
      </c>
      <c r="K48" s="1">
        <v>311507</v>
      </c>
      <c r="L48" s="1">
        <v>314895</v>
      </c>
      <c r="M48" s="1">
        <v>321295</v>
      </c>
      <c r="N48" s="1">
        <v>326679</v>
      </c>
      <c r="O48" s="1">
        <v>328885</v>
      </c>
      <c r="P48" s="145">
        <v>331426</v>
      </c>
      <c r="Q48" s="145">
        <v>334296</v>
      </c>
      <c r="R48" s="147">
        <f t="shared" si="1"/>
        <v>334296</v>
      </c>
      <c r="S48" s="147"/>
    </row>
    <row r="49" spans="1:19" x14ac:dyDescent="0.2">
      <c r="A49" s="2" t="s">
        <v>596</v>
      </c>
      <c r="B49" s="15" t="s">
        <v>61</v>
      </c>
      <c r="C49" s="1">
        <v>15770</v>
      </c>
      <c r="D49" s="1">
        <v>15557</v>
      </c>
      <c r="E49" s="1">
        <v>15489</v>
      </c>
      <c r="F49" s="1">
        <v>15532</v>
      </c>
      <c r="G49" s="1">
        <v>15729</v>
      </c>
      <c r="H49" s="1">
        <v>15948</v>
      </c>
      <c r="I49" s="1">
        <v>16078</v>
      </c>
      <c r="J49" s="1">
        <v>16202</v>
      </c>
      <c r="K49" s="1">
        <v>16206</v>
      </c>
      <c r="L49" s="1">
        <v>16226</v>
      </c>
      <c r="M49" s="1">
        <v>16352</v>
      </c>
      <c r="N49" s="1">
        <v>16239</v>
      </c>
      <c r="O49" s="1">
        <v>16037</v>
      </c>
      <c r="P49" s="145">
        <v>15998</v>
      </c>
      <c r="Q49" s="145">
        <v>15769</v>
      </c>
      <c r="R49" s="147">
        <f t="shared" si="1"/>
        <v>15769</v>
      </c>
      <c r="S49" s="147"/>
    </row>
    <row r="50" spans="1:19" x14ac:dyDescent="0.2">
      <c r="A50" s="2" t="s">
        <v>596</v>
      </c>
      <c r="B50" s="15" t="s">
        <v>62</v>
      </c>
      <c r="C50" s="1">
        <v>90439</v>
      </c>
      <c r="D50" s="1">
        <v>90953</v>
      </c>
      <c r="E50" s="1">
        <v>91574</v>
      </c>
      <c r="F50" s="1">
        <v>92384</v>
      </c>
      <c r="G50" s="1">
        <v>93525</v>
      </c>
      <c r="H50" s="1">
        <v>94920</v>
      </c>
      <c r="I50" s="1">
        <v>95749</v>
      </c>
      <c r="J50" s="1">
        <v>96535</v>
      </c>
      <c r="K50" s="1">
        <v>97003</v>
      </c>
      <c r="L50" s="1">
        <v>97609</v>
      </c>
      <c r="M50" s="1">
        <v>97899</v>
      </c>
      <c r="N50" s="1">
        <v>98272</v>
      </c>
      <c r="O50" s="1">
        <v>98131</v>
      </c>
      <c r="P50" s="145">
        <v>97950</v>
      </c>
      <c r="Q50" s="145">
        <v>97750</v>
      </c>
      <c r="R50" s="147">
        <f t="shared" si="1"/>
        <v>97750</v>
      </c>
      <c r="S50" s="147"/>
    </row>
    <row r="51" spans="1:19" x14ac:dyDescent="0.2">
      <c r="A51" s="2" t="s">
        <v>596</v>
      </c>
      <c r="B51" s="15" t="s">
        <v>63</v>
      </c>
      <c r="C51" s="1">
        <v>214286</v>
      </c>
      <c r="D51" s="1">
        <v>215353</v>
      </c>
      <c r="E51" s="1">
        <v>216726</v>
      </c>
      <c r="F51" s="1">
        <v>218281</v>
      </c>
      <c r="G51" s="1">
        <v>220284</v>
      </c>
      <c r="H51" s="1">
        <v>222443</v>
      </c>
      <c r="I51" s="1">
        <v>224355</v>
      </c>
      <c r="J51" s="1">
        <v>225503</v>
      </c>
      <c r="K51" s="1">
        <v>225648</v>
      </c>
      <c r="L51" s="1">
        <v>225922</v>
      </c>
      <c r="M51" s="1">
        <v>226354</v>
      </c>
      <c r="N51" s="1">
        <v>226199</v>
      </c>
      <c r="O51" s="1">
        <v>225309</v>
      </c>
      <c r="P51" s="145">
        <v>225041</v>
      </c>
      <c r="Q51" s="145">
        <v>223648</v>
      </c>
      <c r="R51" s="147">
        <f t="shared" si="1"/>
        <v>223648</v>
      </c>
      <c r="S51" s="147"/>
    </row>
    <row r="52" spans="1:19" x14ac:dyDescent="0.2">
      <c r="A52" s="2" t="s">
        <v>596</v>
      </c>
      <c r="B52" s="15" t="s">
        <v>64</v>
      </c>
      <c r="C52" s="1">
        <v>363045</v>
      </c>
      <c r="D52" s="1">
        <v>367762</v>
      </c>
      <c r="E52" s="1">
        <v>367217</v>
      </c>
      <c r="F52" s="1">
        <v>365855</v>
      </c>
      <c r="G52" s="1">
        <v>366015</v>
      </c>
      <c r="H52" s="1">
        <v>368793</v>
      </c>
      <c r="I52" s="1">
        <v>370960</v>
      </c>
      <c r="J52" s="1">
        <v>375836</v>
      </c>
      <c r="K52" s="1">
        <v>381501</v>
      </c>
      <c r="L52" s="1">
        <v>386551</v>
      </c>
      <c r="M52" s="1">
        <v>394169</v>
      </c>
      <c r="N52" s="1">
        <v>402899</v>
      </c>
      <c r="O52" s="1">
        <v>404123</v>
      </c>
      <c r="P52" s="145">
        <v>404228</v>
      </c>
      <c r="Q52" s="145">
        <v>406871</v>
      </c>
      <c r="R52" s="147">
        <f t="shared" si="1"/>
        <v>406871</v>
      </c>
      <c r="S52" s="147"/>
    </row>
    <row r="53" spans="1:19" x14ac:dyDescent="0.2">
      <c r="A53" s="2" t="s">
        <v>596</v>
      </c>
      <c r="B53" s="15" t="s">
        <v>65</v>
      </c>
      <c r="C53" s="1">
        <v>128036</v>
      </c>
      <c r="D53" s="1">
        <v>127714</v>
      </c>
      <c r="E53" s="1">
        <v>128523</v>
      </c>
      <c r="F53" s="1">
        <v>129998</v>
      </c>
      <c r="G53" s="1">
        <v>132085</v>
      </c>
      <c r="H53" s="1">
        <v>134565</v>
      </c>
      <c r="I53" s="1">
        <v>136494</v>
      </c>
      <c r="J53" s="1">
        <v>138596</v>
      </c>
      <c r="K53" s="1">
        <v>140021</v>
      </c>
      <c r="L53" s="1">
        <v>140378</v>
      </c>
      <c r="M53" s="1">
        <v>141305</v>
      </c>
      <c r="N53" s="1">
        <v>141532</v>
      </c>
      <c r="O53" s="1">
        <v>140675</v>
      </c>
      <c r="P53" s="145">
        <v>140454</v>
      </c>
      <c r="Q53" s="145">
        <v>139601</v>
      </c>
      <c r="R53" s="147">
        <f t="shared" si="1"/>
        <v>139601</v>
      </c>
      <c r="S53" s="147"/>
    </row>
    <row r="54" spans="1:19" x14ac:dyDescent="0.2">
      <c r="A54" s="2" t="s">
        <v>596</v>
      </c>
      <c r="B54" s="15" t="s">
        <v>66</v>
      </c>
      <c r="C54" s="1">
        <v>51771</v>
      </c>
      <c r="D54" s="1">
        <v>51569</v>
      </c>
      <c r="E54" s="1">
        <v>51473</v>
      </c>
      <c r="F54" s="1">
        <v>51391</v>
      </c>
      <c r="G54" s="1">
        <v>51180</v>
      </c>
      <c r="H54" s="1">
        <v>51252</v>
      </c>
      <c r="I54" s="1">
        <v>51166</v>
      </c>
      <c r="J54" s="1">
        <v>51151</v>
      </c>
      <c r="K54" s="1">
        <v>51129</v>
      </c>
      <c r="L54" s="1">
        <v>50930</v>
      </c>
      <c r="M54" s="1">
        <v>50970</v>
      </c>
      <c r="N54" s="1">
        <v>50598</v>
      </c>
      <c r="O54" s="1">
        <v>50010</v>
      </c>
      <c r="P54" s="145">
        <v>49659</v>
      </c>
      <c r="Q54" s="145">
        <v>49187</v>
      </c>
      <c r="R54" s="147">
        <f t="shared" si="1"/>
        <v>49187</v>
      </c>
      <c r="S54" s="147"/>
    </row>
    <row r="55" spans="1:19" x14ac:dyDescent="0.2">
      <c r="A55" s="2" t="s">
        <v>596</v>
      </c>
      <c r="B55" s="15" t="s">
        <v>67</v>
      </c>
      <c r="C55" s="1">
        <v>50170</v>
      </c>
      <c r="D55" s="1">
        <v>49715</v>
      </c>
      <c r="E55" s="1">
        <v>49840</v>
      </c>
      <c r="F55" s="1">
        <v>49635</v>
      </c>
      <c r="G55" s="1">
        <v>49676</v>
      </c>
      <c r="H55" s="1">
        <v>49652</v>
      </c>
      <c r="I55" s="1">
        <v>49783</v>
      </c>
      <c r="J55" s="1">
        <v>50085</v>
      </c>
      <c r="K55" s="1">
        <v>50939</v>
      </c>
      <c r="L55" s="1">
        <v>50945</v>
      </c>
      <c r="M55" s="1">
        <v>51064</v>
      </c>
      <c r="N55" s="1">
        <v>51411</v>
      </c>
      <c r="O55" s="1">
        <v>51496</v>
      </c>
      <c r="P55" s="145">
        <v>51501</v>
      </c>
      <c r="Q55" s="145">
        <v>52180</v>
      </c>
      <c r="R55" s="147">
        <f t="shared" si="1"/>
        <v>52180</v>
      </c>
      <c r="S55" s="147"/>
    </row>
    <row r="56" spans="1:19" x14ac:dyDescent="0.2">
      <c r="A56" s="2" t="s">
        <v>596</v>
      </c>
      <c r="B56" s="15" t="s">
        <v>68</v>
      </c>
      <c r="C56" s="1">
        <v>52895</v>
      </c>
      <c r="D56" s="1">
        <v>53028</v>
      </c>
      <c r="E56" s="1">
        <v>53746</v>
      </c>
      <c r="F56" s="1">
        <v>54622</v>
      </c>
      <c r="G56" s="1">
        <v>54928</v>
      </c>
      <c r="H56" s="1">
        <v>55572</v>
      </c>
      <c r="I56" s="1">
        <v>56275</v>
      </c>
      <c r="J56" s="1">
        <v>56552</v>
      </c>
      <c r="K56" s="1">
        <v>57418</v>
      </c>
      <c r="L56" s="1">
        <v>57166</v>
      </c>
      <c r="M56" s="1">
        <v>57269</v>
      </c>
      <c r="N56" s="1">
        <v>56498</v>
      </c>
      <c r="O56" s="1">
        <v>55733</v>
      </c>
      <c r="P56" s="145">
        <v>56754</v>
      </c>
      <c r="Q56" s="145">
        <v>56703</v>
      </c>
      <c r="R56" s="147">
        <f t="shared" si="1"/>
        <v>56703</v>
      </c>
      <c r="S56" s="147"/>
    </row>
    <row r="57" spans="1:19" x14ac:dyDescent="0.2">
      <c r="A57" s="2" t="s">
        <v>596</v>
      </c>
      <c r="B57" s="15" t="s">
        <v>69</v>
      </c>
      <c r="C57" s="1">
        <v>83558</v>
      </c>
      <c r="D57" s="1">
        <v>83150</v>
      </c>
      <c r="E57" s="1">
        <v>83108</v>
      </c>
      <c r="F57" s="1">
        <v>83326</v>
      </c>
      <c r="G57" s="1">
        <v>83607</v>
      </c>
      <c r="H57" s="1">
        <v>83866</v>
      </c>
      <c r="I57" s="1">
        <v>84086</v>
      </c>
      <c r="J57" s="1">
        <v>84486</v>
      </c>
      <c r="K57" s="1">
        <v>84515</v>
      </c>
      <c r="L57" s="1">
        <v>84201</v>
      </c>
      <c r="M57" s="1">
        <v>83963</v>
      </c>
      <c r="N57" s="1">
        <v>83564</v>
      </c>
      <c r="O57" s="1">
        <v>82531</v>
      </c>
      <c r="P57" s="145">
        <v>81988</v>
      </c>
      <c r="Q57" s="145">
        <v>81215</v>
      </c>
      <c r="R57" s="147">
        <f t="shared" si="1"/>
        <v>81215</v>
      </c>
      <c r="S57" s="147"/>
    </row>
    <row r="58" spans="1:19" x14ac:dyDescent="0.2">
      <c r="A58" s="2" t="s">
        <v>596</v>
      </c>
      <c r="B58" s="15" t="s">
        <v>70</v>
      </c>
      <c r="C58" s="1">
        <v>202010</v>
      </c>
      <c r="D58" s="1">
        <v>202291</v>
      </c>
      <c r="E58" s="1">
        <v>203471</v>
      </c>
      <c r="F58" s="1">
        <v>204587</v>
      </c>
      <c r="G58" s="1">
        <v>205969</v>
      </c>
      <c r="H58" s="1">
        <v>207145</v>
      </c>
      <c r="I58" s="1">
        <v>208604</v>
      </c>
      <c r="J58" s="1">
        <v>210250</v>
      </c>
      <c r="K58" s="1">
        <v>211313</v>
      </c>
      <c r="L58" s="1">
        <v>212227</v>
      </c>
      <c r="M58" s="1">
        <v>213059</v>
      </c>
      <c r="N58" s="1">
        <v>213810</v>
      </c>
      <c r="O58" s="1">
        <v>212865</v>
      </c>
      <c r="P58" s="145">
        <v>211758</v>
      </c>
      <c r="Q58" s="145">
        <v>211128</v>
      </c>
      <c r="R58" s="147">
        <f t="shared" si="1"/>
        <v>211128</v>
      </c>
      <c r="S58" s="147"/>
    </row>
    <row r="59" spans="1:19" x14ac:dyDescent="0.2">
      <c r="A59" s="2" t="s">
        <v>596</v>
      </c>
      <c r="B59" s="15" t="s">
        <v>71</v>
      </c>
      <c r="C59" s="1">
        <v>11695</v>
      </c>
      <c r="D59" s="1">
        <v>11667</v>
      </c>
      <c r="E59" s="1">
        <v>11732</v>
      </c>
      <c r="F59" s="1">
        <v>11892</v>
      </c>
      <c r="G59" s="1">
        <v>12052</v>
      </c>
      <c r="H59" s="1">
        <v>12180</v>
      </c>
      <c r="I59" s="1">
        <v>12419</v>
      </c>
      <c r="J59" s="1">
        <v>12535</v>
      </c>
      <c r="K59" s="1">
        <v>12606</v>
      </c>
      <c r="L59" s="1">
        <v>12706</v>
      </c>
      <c r="M59" s="1">
        <v>12855</v>
      </c>
      <c r="N59" s="1">
        <v>12903</v>
      </c>
      <c r="O59" s="1">
        <v>12926</v>
      </c>
      <c r="P59" s="145">
        <v>12947</v>
      </c>
      <c r="Q59" s="145">
        <v>12862</v>
      </c>
      <c r="R59" s="147">
        <f t="shared" si="1"/>
        <v>12862</v>
      </c>
      <c r="S59" s="147"/>
    </row>
    <row r="60" spans="1:19" x14ac:dyDescent="0.2">
      <c r="A60" s="2" t="s">
        <v>596</v>
      </c>
      <c r="B60" s="15" t="s">
        <v>72</v>
      </c>
      <c r="C60" s="1">
        <v>80907</v>
      </c>
      <c r="D60" s="1">
        <v>80743</v>
      </c>
      <c r="E60" s="1">
        <v>81252</v>
      </c>
      <c r="F60" s="1">
        <v>81948</v>
      </c>
      <c r="G60" s="1">
        <v>82434</v>
      </c>
      <c r="H60" s="1">
        <v>83287</v>
      </c>
      <c r="I60" s="1">
        <v>84373</v>
      </c>
      <c r="J60" s="1">
        <v>85417</v>
      </c>
      <c r="K60" s="1">
        <v>86468</v>
      </c>
      <c r="L60" s="1">
        <v>87130</v>
      </c>
      <c r="M60" s="1">
        <v>87688</v>
      </c>
      <c r="N60" s="1">
        <v>87693</v>
      </c>
      <c r="O60" s="1">
        <v>87804</v>
      </c>
      <c r="P60" s="145">
        <v>87709</v>
      </c>
      <c r="Q60" s="145">
        <v>88205</v>
      </c>
      <c r="R60" s="147">
        <f t="shared" si="1"/>
        <v>88205</v>
      </c>
      <c r="S60" s="147"/>
    </row>
    <row r="61" spans="1:19" x14ac:dyDescent="0.2">
      <c r="A61" s="2" t="s">
        <v>596</v>
      </c>
      <c r="B61" s="15" t="s">
        <v>73</v>
      </c>
      <c r="C61" s="1">
        <v>108935</v>
      </c>
      <c r="D61" s="1">
        <v>108384</v>
      </c>
      <c r="E61" s="1">
        <v>107982</v>
      </c>
      <c r="F61" s="1">
        <v>107899</v>
      </c>
      <c r="G61" s="1">
        <v>107890</v>
      </c>
      <c r="H61" s="1">
        <v>107997</v>
      </c>
      <c r="I61" s="1">
        <v>107933</v>
      </c>
      <c r="J61" s="1">
        <v>108234</v>
      </c>
      <c r="K61" s="1">
        <v>108637</v>
      </c>
      <c r="L61" s="1">
        <v>108902</v>
      </c>
      <c r="M61" s="1">
        <v>109572</v>
      </c>
      <c r="N61" s="1">
        <v>110000</v>
      </c>
      <c r="O61" s="1">
        <v>109174</v>
      </c>
      <c r="P61" s="145">
        <v>108560</v>
      </c>
      <c r="Q61" s="145">
        <v>108397</v>
      </c>
      <c r="R61" s="147">
        <f t="shared" si="1"/>
        <v>108397</v>
      </c>
      <c r="S61" s="147"/>
    </row>
    <row r="62" spans="1:19" x14ac:dyDescent="0.2">
      <c r="A62" s="2" t="s">
        <v>596</v>
      </c>
      <c r="B62" s="15" t="s">
        <v>74</v>
      </c>
      <c r="C62" s="1">
        <v>63782</v>
      </c>
      <c r="D62" s="1">
        <v>64059</v>
      </c>
      <c r="E62" s="1">
        <v>64505</v>
      </c>
      <c r="F62" s="1">
        <v>65050</v>
      </c>
      <c r="G62" s="1">
        <v>65661</v>
      </c>
      <c r="H62" s="1">
        <v>66199</v>
      </c>
      <c r="I62" s="1">
        <v>66776</v>
      </c>
      <c r="J62" s="1">
        <v>67613</v>
      </c>
      <c r="K62" s="1">
        <v>68190</v>
      </c>
      <c r="L62" s="1">
        <v>67967</v>
      </c>
      <c r="M62" s="1">
        <v>67819</v>
      </c>
      <c r="N62" s="1">
        <v>67136</v>
      </c>
      <c r="O62" s="1">
        <v>66445</v>
      </c>
      <c r="P62" s="145">
        <v>66465</v>
      </c>
      <c r="Q62" s="145">
        <v>66042</v>
      </c>
      <c r="R62" s="147">
        <f t="shared" si="1"/>
        <v>66042</v>
      </c>
      <c r="S62" s="147"/>
    </row>
    <row r="63" spans="1:19" x14ac:dyDescent="0.2">
      <c r="A63" s="2" t="s">
        <v>596</v>
      </c>
      <c r="B63" s="15" t="s">
        <v>75</v>
      </c>
      <c r="C63" s="1">
        <v>13600</v>
      </c>
      <c r="D63" s="1">
        <v>13493</v>
      </c>
      <c r="E63" s="1">
        <v>13517</v>
      </c>
      <c r="F63" s="1">
        <v>13499</v>
      </c>
      <c r="G63" s="1">
        <v>13595</v>
      </c>
      <c r="H63" s="1">
        <v>13701</v>
      </c>
      <c r="I63" s="1">
        <v>13685</v>
      </c>
      <c r="J63" s="1">
        <v>13775</v>
      </c>
      <c r="K63" s="1">
        <v>13817</v>
      </c>
      <c r="L63" s="1">
        <v>14008</v>
      </c>
      <c r="M63" s="1">
        <v>14203</v>
      </c>
      <c r="N63" s="1">
        <v>14319</v>
      </c>
      <c r="O63" s="1">
        <v>14219</v>
      </c>
      <c r="P63" s="145">
        <v>14157</v>
      </c>
      <c r="Q63" s="145">
        <v>14122</v>
      </c>
      <c r="R63" s="147">
        <f t="shared" si="1"/>
        <v>14122</v>
      </c>
      <c r="S63" s="147"/>
    </row>
    <row r="64" spans="1:19" x14ac:dyDescent="0.2">
      <c r="A64" s="2" t="s">
        <v>596</v>
      </c>
      <c r="B64" s="15" t="s">
        <v>76</v>
      </c>
      <c r="C64" s="1">
        <v>67794</v>
      </c>
      <c r="D64" s="1">
        <v>67552</v>
      </c>
      <c r="E64" s="1">
        <v>67306</v>
      </c>
      <c r="F64" s="1">
        <v>67352</v>
      </c>
      <c r="G64" s="1">
        <v>67697</v>
      </c>
      <c r="H64" s="1">
        <v>67774</v>
      </c>
      <c r="I64" s="1">
        <v>67901</v>
      </c>
      <c r="J64" s="1">
        <v>67943</v>
      </c>
      <c r="K64" s="1">
        <v>67815</v>
      </c>
      <c r="L64" s="1">
        <v>67456</v>
      </c>
      <c r="M64" s="1">
        <v>67405</v>
      </c>
      <c r="N64" s="1">
        <v>66869</v>
      </c>
      <c r="O64" s="1">
        <v>66441</v>
      </c>
      <c r="P64" s="145">
        <v>66394</v>
      </c>
      <c r="Q64" s="145">
        <v>65690</v>
      </c>
      <c r="R64" s="147">
        <f t="shared" si="1"/>
        <v>65690</v>
      </c>
      <c r="S64" s="147"/>
    </row>
    <row r="65" spans="1:19" x14ac:dyDescent="0.2">
      <c r="A65" s="2" t="s">
        <v>596</v>
      </c>
      <c r="B65" s="15" t="s">
        <v>77</v>
      </c>
      <c r="C65" s="1">
        <v>188536</v>
      </c>
      <c r="D65" s="1">
        <v>188467</v>
      </c>
      <c r="E65" s="1">
        <v>189312</v>
      </c>
      <c r="F65" s="1">
        <v>190438</v>
      </c>
      <c r="G65" s="1">
        <v>192209</v>
      </c>
      <c r="H65" s="1">
        <v>193248</v>
      </c>
      <c r="I65" s="1">
        <v>194434</v>
      </c>
      <c r="J65" s="1">
        <v>195598</v>
      </c>
      <c r="K65" s="1">
        <v>195910</v>
      </c>
      <c r="L65" s="1">
        <v>196114</v>
      </c>
      <c r="M65" s="1">
        <v>197009</v>
      </c>
      <c r="N65" s="1">
        <v>197145</v>
      </c>
      <c r="O65" s="1">
        <v>196187</v>
      </c>
      <c r="P65" s="145">
        <v>195940</v>
      </c>
      <c r="Q65" s="145">
        <v>195547</v>
      </c>
      <c r="R65" s="147">
        <f t="shared" si="1"/>
        <v>195547</v>
      </c>
      <c r="S65" s="147"/>
    </row>
    <row r="66" spans="1:19" x14ac:dyDescent="0.2">
      <c r="A66" s="2" t="s">
        <v>596</v>
      </c>
      <c r="B66" s="15" t="s">
        <v>78</v>
      </c>
      <c r="C66" s="1">
        <v>54221</v>
      </c>
      <c r="D66" s="1">
        <v>54087</v>
      </c>
      <c r="E66" s="1">
        <v>54161</v>
      </c>
      <c r="F66" s="1">
        <v>54565</v>
      </c>
      <c r="G66" s="1">
        <v>54456</v>
      </c>
      <c r="H66" s="1">
        <v>54520</v>
      </c>
      <c r="I66" s="1">
        <v>55099</v>
      </c>
      <c r="J66" s="1">
        <v>55287</v>
      </c>
      <c r="K66" s="1">
        <v>55229</v>
      </c>
      <c r="L66" s="1">
        <v>55353</v>
      </c>
      <c r="M66" s="1">
        <v>55971</v>
      </c>
      <c r="N66" s="1">
        <v>56253</v>
      </c>
      <c r="O66" s="1">
        <v>56511</v>
      </c>
      <c r="P66" s="145">
        <v>56521</v>
      </c>
      <c r="Q66" s="145">
        <v>56669</v>
      </c>
      <c r="R66" s="147">
        <f t="shared" si="1"/>
        <v>56669</v>
      </c>
      <c r="S66" s="147"/>
    </row>
    <row r="67" spans="1:19" x14ac:dyDescent="0.2">
      <c r="A67" s="2" t="s">
        <v>596</v>
      </c>
      <c r="B67" s="15" t="s">
        <v>79</v>
      </c>
      <c r="C67" s="1">
        <v>57549</v>
      </c>
      <c r="D67" s="1">
        <v>57427</v>
      </c>
      <c r="E67" s="1">
        <v>57520</v>
      </c>
      <c r="F67" s="1">
        <v>57433</v>
      </c>
      <c r="G67" s="1">
        <v>57429</v>
      </c>
      <c r="H67" s="1">
        <v>57480</v>
      </c>
      <c r="I67" s="1">
        <v>57679</v>
      </c>
      <c r="J67" s="1">
        <v>57733</v>
      </c>
      <c r="K67" s="1">
        <v>57608</v>
      </c>
      <c r="L67" s="1">
        <v>57514</v>
      </c>
      <c r="M67" s="1">
        <v>57456</v>
      </c>
      <c r="N67" s="1">
        <v>57317</v>
      </c>
      <c r="O67" s="1">
        <v>56902</v>
      </c>
      <c r="P67" s="145">
        <v>56398</v>
      </c>
      <c r="Q67" s="145">
        <v>56226</v>
      </c>
      <c r="R67" s="147">
        <f t="shared" si="1"/>
        <v>56226</v>
      </c>
      <c r="S67" s="147"/>
    </row>
    <row r="68" spans="1:19" x14ac:dyDescent="0.2">
      <c r="A68" s="2" t="s">
        <v>596</v>
      </c>
      <c r="B68" s="15" t="s">
        <v>80</v>
      </c>
      <c r="C68" s="1">
        <v>100807</v>
      </c>
      <c r="D68" s="1">
        <v>101664</v>
      </c>
      <c r="E68" s="1">
        <v>102592</v>
      </c>
      <c r="F68" s="1">
        <v>103698</v>
      </c>
      <c r="G68" s="1">
        <v>104945</v>
      </c>
      <c r="H68" s="1">
        <v>106009</v>
      </c>
      <c r="I68" s="1">
        <v>107431</v>
      </c>
      <c r="J68" s="1">
        <v>108830</v>
      </c>
      <c r="K68" s="1">
        <v>109698</v>
      </c>
      <c r="L68" s="1">
        <v>110547</v>
      </c>
      <c r="M68" s="1">
        <v>110818</v>
      </c>
      <c r="N68" s="1">
        <v>111272</v>
      </c>
      <c r="O68" s="1">
        <v>111139</v>
      </c>
      <c r="P68" s="145">
        <v>110351</v>
      </c>
      <c r="Q68" s="145">
        <v>110519</v>
      </c>
      <c r="R68" s="147">
        <f t="shared" si="1"/>
        <v>110519</v>
      </c>
      <c r="S68" s="147"/>
    </row>
    <row r="69" spans="1:19" x14ac:dyDescent="0.2">
      <c r="A69" s="2" t="s">
        <v>596</v>
      </c>
      <c r="B69" s="16" t="s">
        <v>24</v>
      </c>
      <c r="C69" s="1">
        <v>3155455</v>
      </c>
      <c r="D69" s="1">
        <v>3159414</v>
      </c>
      <c r="E69" s="1">
        <v>3165506</v>
      </c>
      <c r="F69" s="1">
        <v>3175099</v>
      </c>
      <c r="G69" s="1">
        <v>3192428</v>
      </c>
      <c r="H69" s="1">
        <v>3217674</v>
      </c>
      <c r="I69" s="1">
        <v>3242447</v>
      </c>
      <c r="J69" s="1">
        <v>3270951</v>
      </c>
      <c r="K69" s="1">
        <v>3292876</v>
      </c>
      <c r="L69" s="1">
        <v>3308581</v>
      </c>
      <c r="M69" s="1">
        <v>3334488</v>
      </c>
      <c r="N69" s="1">
        <v>3351464</v>
      </c>
      <c r="O69" s="1">
        <v>3344243</v>
      </c>
      <c r="P69" s="145">
        <v>3345444</v>
      </c>
      <c r="Q69" s="145">
        <v>3346028</v>
      </c>
      <c r="R69" s="147">
        <f t="shared" si="1"/>
        <v>3346028</v>
      </c>
      <c r="S69" s="147"/>
    </row>
    <row r="70" spans="1:19" x14ac:dyDescent="0.2">
      <c r="A70" s="2"/>
      <c r="B70" s="2"/>
      <c r="P70" s="110"/>
      <c r="R70" s="147"/>
      <c r="S70" s="147"/>
    </row>
    <row r="71" spans="1:19" x14ac:dyDescent="0.2">
      <c r="A71" s="2" t="s">
        <v>0</v>
      </c>
      <c r="B71" s="15" t="s">
        <v>49</v>
      </c>
      <c r="C71" s="1">
        <v>32366</v>
      </c>
      <c r="D71" s="1">
        <v>32442</v>
      </c>
      <c r="E71" s="1">
        <v>32387</v>
      </c>
      <c r="F71" s="1">
        <v>32318</v>
      </c>
      <c r="G71" s="1">
        <v>32286</v>
      </c>
      <c r="H71" s="1">
        <v>32329</v>
      </c>
      <c r="I71" s="1">
        <v>32215</v>
      </c>
      <c r="J71" s="1">
        <v>32165</v>
      </c>
      <c r="K71" s="1">
        <v>32096</v>
      </c>
      <c r="L71" s="1">
        <v>32071</v>
      </c>
      <c r="M71" s="1">
        <v>31983</v>
      </c>
      <c r="N71" s="1">
        <v>33606</v>
      </c>
      <c r="O71" s="1">
        <v>34130</v>
      </c>
      <c r="P71" s="145">
        <v>33713</v>
      </c>
      <c r="Q71" s="145">
        <v>34261</v>
      </c>
      <c r="R71" s="147">
        <f>Q71</f>
        <v>34261</v>
      </c>
      <c r="S71" s="147"/>
    </row>
    <row r="72" spans="1:19" x14ac:dyDescent="0.2">
      <c r="A72" s="2" t="s">
        <v>0</v>
      </c>
      <c r="B72" s="15" t="s">
        <v>50</v>
      </c>
      <c r="C72" s="1">
        <v>31652</v>
      </c>
      <c r="D72" s="1">
        <v>32510</v>
      </c>
      <c r="E72" s="1">
        <v>33035</v>
      </c>
      <c r="F72" s="1">
        <v>33835</v>
      </c>
      <c r="G72" s="1">
        <v>34714</v>
      </c>
      <c r="H72" s="1">
        <v>35671</v>
      </c>
      <c r="I72" s="1">
        <v>36407</v>
      </c>
      <c r="J72" s="1">
        <v>37339</v>
      </c>
      <c r="K72" s="1">
        <v>38307</v>
      </c>
      <c r="L72" s="1">
        <v>39227</v>
      </c>
      <c r="M72" s="1">
        <v>40062</v>
      </c>
      <c r="N72" s="1">
        <v>43322</v>
      </c>
      <c r="O72" s="1">
        <v>44715</v>
      </c>
      <c r="P72" s="145">
        <v>44380</v>
      </c>
      <c r="Q72" s="145">
        <v>45788</v>
      </c>
      <c r="R72" s="147">
        <f t="shared" ref="R72:R103" si="2">Q72</f>
        <v>45788</v>
      </c>
      <c r="S72" s="147"/>
    </row>
    <row r="73" spans="1:19" x14ac:dyDescent="0.2">
      <c r="A73" s="2" t="s">
        <v>0</v>
      </c>
      <c r="B73" s="15" t="s">
        <v>51</v>
      </c>
      <c r="C73" s="1">
        <v>19304</v>
      </c>
      <c r="D73" s="1">
        <v>19611</v>
      </c>
      <c r="E73" s="1">
        <v>19814</v>
      </c>
      <c r="F73" s="1">
        <v>20065</v>
      </c>
      <c r="G73" s="1">
        <v>20312</v>
      </c>
      <c r="H73" s="1">
        <v>20655</v>
      </c>
      <c r="I73" s="1">
        <v>20937</v>
      </c>
      <c r="J73" s="1">
        <v>21312</v>
      </c>
      <c r="K73" s="1">
        <v>21817</v>
      </c>
      <c r="L73" s="1">
        <v>22293</v>
      </c>
      <c r="M73" s="1">
        <v>22708</v>
      </c>
      <c r="N73" s="1">
        <v>24267</v>
      </c>
      <c r="O73" s="1">
        <v>25036</v>
      </c>
      <c r="P73" s="145">
        <v>24960</v>
      </c>
      <c r="Q73" s="145">
        <v>25633</v>
      </c>
      <c r="R73" s="147">
        <f t="shared" si="2"/>
        <v>25633</v>
      </c>
      <c r="S73" s="147"/>
    </row>
    <row r="74" spans="1:19" x14ac:dyDescent="0.2">
      <c r="A74" s="2" t="s">
        <v>0</v>
      </c>
      <c r="B74" s="15" t="s">
        <v>52</v>
      </c>
      <c r="C74" s="1">
        <v>16590</v>
      </c>
      <c r="D74" s="1">
        <v>16888</v>
      </c>
      <c r="E74" s="1">
        <v>17074</v>
      </c>
      <c r="F74" s="1">
        <v>17273</v>
      </c>
      <c r="G74" s="1">
        <v>17511</v>
      </c>
      <c r="H74" s="1">
        <v>17747</v>
      </c>
      <c r="I74" s="1">
        <v>17993</v>
      </c>
      <c r="J74" s="1">
        <v>18267</v>
      </c>
      <c r="K74" s="1">
        <v>18527</v>
      </c>
      <c r="L74" s="1">
        <v>18800</v>
      </c>
      <c r="M74" s="1">
        <v>19111</v>
      </c>
      <c r="N74" s="1">
        <v>20319</v>
      </c>
      <c r="O74" s="1">
        <v>20753</v>
      </c>
      <c r="P74" s="145">
        <v>20620</v>
      </c>
      <c r="Q74" s="145">
        <v>21112</v>
      </c>
      <c r="R74" s="147">
        <f t="shared" si="2"/>
        <v>21112</v>
      </c>
      <c r="S74" s="147"/>
    </row>
    <row r="75" spans="1:19" x14ac:dyDescent="0.2">
      <c r="A75" s="2" t="s">
        <v>0</v>
      </c>
      <c r="B75" s="15" t="s">
        <v>53</v>
      </c>
      <c r="C75" s="1">
        <v>6920</v>
      </c>
      <c r="D75" s="1">
        <v>6959</v>
      </c>
      <c r="E75" s="1">
        <v>7059</v>
      </c>
      <c r="F75" s="1">
        <v>7182</v>
      </c>
      <c r="G75" s="1">
        <v>7272</v>
      </c>
      <c r="H75" s="1">
        <v>7332</v>
      </c>
      <c r="I75" s="1">
        <v>7350</v>
      </c>
      <c r="J75" s="1">
        <v>7533</v>
      </c>
      <c r="K75" s="1">
        <v>7679</v>
      </c>
      <c r="L75" s="1">
        <v>7839</v>
      </c>
      <c r="M75" s="1">
        <v>8078</v>
      </c>
      <c r="N75" s="1">
        <v>8826</v>
      </c>
      <c r="O75" s="1">
        <v>9153</v>
      </c>
      <c r="P75" s="145">
        <v>9019</v>
      </c>
      <c r="Q75" s="145">
        <v>9329</v>
      </c>
      <c r="R75" s="147">
        <f t="shared" si="2"/>
        <v>9329</v>
      </c>
      <c r="S75" s="147"/>
    </row>
    <row r="76" spans="1:19" x14ac:dyDescent="0.2">
      <c r="A76" s="2" t="s">
        <v>0</v>
      </c>
      <c r="B76" s="15" t="s">
        <v>54</v>
      </c>
      <c r="C76" s="1">
        <v>28020</v>
      </c>
      <c r="D76" s="1">
        <v>28445</v>
      </c>
      <c r="E76" s="1">
        <v>28965</v>
      </c>
      <c r="F76" s="1">
        <v>29354</v>
      </c>
      <c r="G76" s="1">
        <v>29785</v>
      </c>
      <c r="H76" s="1">
        <v>30243</v>
      </c>
      <c r="I76" s="1">
        <v>30514</v>
      </c>
      <c r="J76" s="1">
        <v>31016</v>
      </c>
      <c r="K76" s="1">
        <v>31669</v>
      </c>
      <c r="L76" s="1">
        <v>32284</v>
      </c>
      <c r="M76" s="1">
        <v>32712</v>
      </c>
      <c r="N76" s="1">
        <v>34661</v>
      </c>
      <c r="O76" s="1">
        <v>35403</v>
      </c>
      <c r="P76" s="145">
        <v>35030</v>
      </c>
      <c r="Q76" s="145">
        <v>35765</v>
      </c>
      <c r="R76" s="147">
        <f t="shared" si="2"/>
        <v>35765</v>
      </c>
      <c r="S76" s="147"/>
    </row>
    <row r="77" spans="1:19" x14ac:dyDescent="0.2">
      <c r="A77" s="2" t="s">
        <v>0</v>
      </c>
      <c r="B77" s="15" t="s">
        <v>55</v>
      </c>
      <c r="C77" s="1">
        <v>25721</v>
      </c>
      <c r="D77" s="1">
        <v>25782</v>
      </c>
      <c r="E77" s="1">
        <v>25703</v>
      </c>
      <c r="F77" s="1">
        <v>25637</v>
      </c>
      <c r="G77" s="1">
        <v>25508</v>
      </c>
      <c r="H77" s="1">
        <v>25357</v>
      </c>
      <c r="I77" s="1">
        <v>25255</v>
      </c>
      <c r="J77" s="1">
        <v>25239</v>
      </c>
      <c r="K77" s="1">
        <v>25085</v>
      </c>
      <c r="L77" s="1">
        <v>24909</v>
      </c>
      <c r="M77" s="1">
        <v>24812</v>
      </c>
      <c r="N77" s="1">
        <v>25633</v>
      </c>
      <c r="O77" s="1">
        <v>25821</v>
      </c>
      <c r="P77" s="145">
        <v>25443</v>
      </c>
      <c r="Q77" s="145">
        <v>25796</v>
      </c>
      <c r="R77" s="147">
        <f t="shared" si="2"/>
        <v>25796</v>
      </c>
      <c r="S77" s="147"/>
    </row>
    <row r="78" spans="1:19" x14ac:dyDescent="0.2">
      <c r="A78" s="2" t="s">
        <v>0</v>
      </c>
      <c r="B78" s="15" t="s">
        <v>56</v>
      </c>
      <c r="C78" s="1">
        <v>19251</v>
      </c>
      <c r="D78" s="1">
        <v>19380</v>
      </c>
      <c r="E78" s="1">
        <v>19495</v>
      </c>
      <c r="F78" s="1">
        <v>19560</v>
      </c>
      <c r="G78" s="1">
        <v>19652</v>
      </c>
      <c r="H78" s="1">
        <v>19775</v>
      </c>
      <c r="I78" s="1">
        <v>19950</v>
      </c>
      <c r="J78" s="1">
        <v>20125</v>
      </c>
      <c r="K78" s="1">
        <v>20395</v>
      </c>
      <c r="L78" s="1">
        <v>20732</v>
      </c>
      <c r="M78" s="1">
        <v>21144</v>
      </c>
      <c r="N78" s="1">
        <v>22512</v>
      </c>
      <c r="O78" s="1">
        <v>23111</v>
      </c>
      <c r="P78" s="145">
        <v>22797</v>
      </c>
      <c r="Q78" s="145">
        <v>23205</v>
      </c>
      <c r="R78" s="147">
        <f t="shared" si="2"/>
        <v>23205</v>
      </c>
      <c r="S78" s="147"/>
    </row>
    <row r="79" spans="1:19" x14ac:dyDescent="0.2">
      <c r="A79" s="2" t="s">
        <v>0</v>
      </c>
      <c r="B79" s="15" t="s">
        <v>57</v>
      </c>
      <c r="C79" s="1">
        <v>16456</v>
      </c>
      <c r="D79" s="1">
        <v>16853</v>
      </c>
      <c r="E79" s="1">
        <v>17322</v>
      </c>
      <c r="F79" s="1">
        <v>17752</v>
      </c>
      <c r="G79" s="1">
        <v>18036</v>
      </c>
      <c r="H79" s="1">
        <v>18372</v>
      </c>
      <c r="I79" s="1">
        <v>18600</v>
      </c>
      <c r="J79" s="1">
        <v>18833</v>
      </c>
      <c r="K79" s="1">
        <v>19223</v>
      </c>
      <c r="L79" s="1">
        <v>19707</v>
      </c>
      <c r="M79" s="1">
        <v>20164</v>
      </c>
      <c r="N79" s="1">
        <v>21514</v>
      </c>
      <c r="O79" s="1">
        <v>22068</v>
      </c>
      <c r="P79" s="145">
        <v>22004</v>
      </c>
      <c r="Q79" s="145">
        <v>22624</v>
      </c>
      <c r="R79" s="147">
        <f t="shared" si="2"/>
        <v>22624</v>
      </c>
      <c r="S79" s="147"/>
    </row>
    <row r="80" spans="1:19" x14ac:dyDescent="0.2">
      <c r="A80" s="2" t="s">
        <v>0</v>
      </c>
      <c r="B80" s="15" t="s">
        <v>58</v>
      </c>
      <c r="C80" s="1">
        <v>15420</v>
      </c>
      <c r="D80" s="1">
        <v>15633</v>
      </c>
      <c r="E80" s="1">
        <v>15713</v>
      </c>
      <c r="F80" s="1">
        <v>15961</v>
      </c>
      <c r="G80" s="1">
        <v>16051</v>
      </c>
      <c r="H80" s="1">
        <v>16199</v>
      </c>
      <c r="I80" s="1">
        <v>16453</v>
      </c>
      <c r="J80" s="1">
        <v>16661</v>
      </c>
      <c r="K80" s="1">
        <v>16921</v>
      </c>
      <c r="L80" s="1">
        <v>17292</v>
      </c>
      <c r="M80" s="1">
        <v>17522</v>
      </c>
      <c r="N80" s="1">
        <v>18571</v>
      </c>
      <c r="O80" s="1">
        <v>19182</v>
      </c>
      <c r="P80" s="145">
        <v>19100</v>
      </c>
      <c r="Q80" s="145">
        <v>19496</v>
      </c>
      <c r="R80" s="147">
        <f t="shared" si="2"/>
        <v>19496</v>
      </c>
      <c r="S80" s="147"/>
    </row>
    <row r="81" spans="1:19" x14ac:dyDescent="0.2">
      <c r="A81" s="2" t="s">
        <v>0</v>
      </c>
      <c r="B81" s="15" t="s">
        <v>59</v>
      </c>
      <c r="C81" s="1">
        <v>13755</v>
      </c>
      <c r="D81" s="1">
        <v>14081</v>
      </c>
      <c r="E81" s="1">
        <v>14342</v>
      </c>
      <c r="F81" s="1">
        <v>14689</v>
      </c>
      <c r="G81" s="1">
        <v>14830</v>
      </c>
      <c r="H81" s="1">
        <v>14996</v>
      </c>
      <c r="I81" s="1">
        <v>15246</v>
      </c>
      <c r="J81" s="1">
        <v>15377</v>
      </c>
      <c r="K81" s="1">
        <v>15595</v>
      </c>
      <c r="L81" s="1">
        <v>15922</v>
      </c>
      <c r="M81" s="1">
        <v>16166</v>
      </c>
      <c r="N81" s="1">
        <v>16860</v>
      </c>
      <c r="O81" s="1">
        <v>17263</v>
      </c>
      <c r="P81" s="145">
        <v>17264</v>
      </c>
      <c r="Q81" s="145">
        <v>17689</v>
      </c>
      <c r="R81" s="147">
        <f t="shared" si="2"/>
        <v>17689</v>
      </c>
      <c r="S81" s="147"/>
    </row>
    <row r="82" spans="1:19" x14ac:dyDescent="0.2">
      <c r="A82" s="2" t="s">
        <v>0</v>
      </c>
      <c r="B82" s="15" t="s">
        <v>60</v>
      </c>
      <c r="C82" s="1">
        <v>69246</v>
      </c>
      <c r="D82" s="1">
        <v>69232</v>
      </c>
      <c r="E82" s="1">
        <v>68956</v>
      </c>
      <c r="F82" s="1">
        <v>68674</v>
      </c>
      <c r="G82" s="1">
        <v>68314</v>
      </c>
      <c r="H82" s="1">
        <v>67966</v>
      </c>
      <c r="I82" s="1">
        <v>67655</v>
      </c>
      <c r="J82" s="1">
        <v>67571</v>
      </c>
      <c r="K82" s="1">
        <v>67695</v>
      </c>
      <c r="L82" s="1">
        <v>67972</v>
      </c>
      <c r="M82" s="1">
        <v>68374</v>
      </c>
      <c r="N82" s="1">
        <v>70980</v>
      </c>
      <c r="O82" s="1">
        <v>72225</v>
      </c>
      <c r="P82" s="145">
        <v>72236</v>
      </c>
      <c r="Q82" s="145">
        <v>73809</v>
      </c>
      <c r="R82" s="147">
        <f t="shared" si="2"/>
        <v>73809</v>
      </c>
      <c r="S82" s="147"/>
    </row>
    <row r="83" spans="1:19" x14ac:dyDescent="0.2">
      <c r="A83" s="2" t="s">
        <v>0</v>
      </c>
      <c r="B83" s="15" t="s">
        <v>61</v>
      </c>
      <c r="C83" s="1">
        <v>5212</v>
      </c>
      <c r="D83" s="1">
        <v>5256</v>
      </c>
      <c r="E83" s="1">
        <v>5259</v>
      </c>
      <c r="F83" s="1">
        <v>5295</v>
      </c>
      <c r="G83" s="1">
        <v>5320</v>
      </c>
      <c r="H83" s="1">
        <v>5419</v>
      </c>
      <c r="I83" s="1">
        <v>5492</v>
      </c>
      <c r="J83" s="1">
        <v>5548</v>
      </c>
      <c r="K83" s="1">
        <v>5675</v>
      </c>
      <c r="L83" s="1">
        <v>5791</v>
      </c>
      <c r="M83" s="1">
        <v>5884</v>
      </c>
      <c r="N83" s="1">
        <v>6226</v>
      </c>
      <c r="O83" s="1">
        <v>6318</v>
      </c>
      <c r="P83" s="145">
        <v>6266</v>
      </c>
      <c r="Q83" s="145">
        <v>6446</v>
      </c>
      <c r="R83" s="147">
        <f t="shared" si="2"/>
        <v>6446</v>
      </c>
      <c r="S83" s="147"/>
    </row>
    <row r="84" spans="1:19" x14ac:dyDescent="0.2">
      <c r="A84" s="2" t="s">
        <v>0</v>
      </c>
      <c r="B84" s="15" t="s">
        <v>62</v>
      </c>
      <c r="C84" s="1">
        <v>22148</v>
      </c>
      <c r="D84" s="1">
        <v>22437</v>
      </c>
      <c r="E84" s="1">
        <v>22680</v>
      </c>
      <c r="F84" s="1">
        <v>22870</v>
      </c>
      <c r="G84" s="1">
        <v>23222</v>
      </c>
      <c r="H84" s="1">
        <v>23450</v>
      </c>
      <c r="I84" s="1">
        <v>23667</v>
      </c>
      <c r="J84" s="1">
        <v>23880</v>
      </c>
      <c r="K84" s="1">
        <v>24272</v>
      </c>
      <c r="L84" s="1">
        <v>24658</v>
      </c>
      <c r="M84" s="1">
        <v>25138</v>
      </c>
      <c r="N84" s="1">
        <v>26803</v>
      </c>
      <c r="O84" s="1">
        <v>27490</v>
      </c>
      <c r="P84" s="145">
        <v>27194</v>
      </c>
      <c r="Q84" s="145">
        <v>27961</v>
      </c>
      <c r="R84" s="147">
        <f t="shared" si="2"/>
        <v>27961</v>
      </c>
      <c r="S84" s="147"/>
    </row>
    <row r="85" spans="1:19" x14ac:dyDescent="0.2">
      <c r="A85" s="2" t="s">
        <v>0</v>
      </c>
      <c r="B85" s="15" t="s">
        <v>63</v>
      </c>
      <c r="C85" s="1">
        <v>56345</v>
      </c>
      <c r="D85" s="1">
        <v>56955</v>
      </c>
      <c r="E85" s="1">
        <v>57579</v>
      </c>
      <c r="F85" s="1">
        <v>57834</v>
      </c>
      <c r="G85" s="1">
        <v>58292</v>
      </c>
      <c r="H85" s="1">
        <v>58801</v>
      </c>
      <c r="I85" s="1">
        <v>59361</v>
      </c>
      <c r="J85" s="1">
        <v>60068</v>
      </c>
      <c r="K85" s="1">
        <v>61067</v>
      </c>
      <c r="L85" s="1">
        <v>62178</v>
      </c>
      <c r="M85" s="1">
        <v>63308</v>
      </c>
      <c r="N85" s="1">
        <v>67683</v>
      </c>
      <c r="O85" s="1">
        <v>69615</v>
      </c>
      <c r="P85" s="145">
        <v>69016</v>
      </c>
      <c r="Q85" s="145">
        <v>71063</v>
      </c>
      <c r="R85" s="147">
        <f t="shared" si="2"/>
        <v>71063</v>
      </c>
      <c r="S85" s="147"/>
    </row>
    <row r="86" spans="1:19" x14ac:dyDescent="0.2">
      <c r="A86" s="2" t="s">
        <v>0</v>
      </c>
      <c r="B86" s="15" t="s">
        <v>64</v>
      </c>
      <c r="C86" s="1">
        <v>91419</v>
      </c>
      <c r="D86" s="1">
        <v>90645</v>
      </c>
      <c r="E86" s="1">
        <v>89581</v>
      </c>
      <c r="F86" s="1">
        <v>88255</v>
      </c>
      <c r="G86" s="1">
        <v>87138</v>
      </c>
      <c r="H86" s="1">
        <v>85959</v>
      </c>
      <c r="I86" s="1">
        <v>84834</v>
      </c>
      <c r="J86" s="1">
        <v>83851</v>
      </c>
      <c r="K86" s="1">
        <v>83255</v>
      </c>
      <c r="L86" s="1">
        <v>82724</v>
      </c>
      <c r="M86" s="1">
        <v>82366</v>
      </c>
      <c r="N86" s="1">
        <v>84809</v>
      </c>
      <c r="O86" s="1">
        <v>84895</v>
      </c>
      <c r="P86" s="145">
        <v>83191</v>
      </c>
      <c r="Q86" s="145">
        <v>83533</v>
      </c>
      <c r="R86" s="147">
        <f t="shared" si="2"/>
        <v>83533</v>
      </c>
      <c r="S86" s="147"/>
    </row>
    <row r="87" spans="1:19" x14ac:dyDescent="0.2">
      <c r="A87" s="2" t="s">
        <v>0</v>
      </c>
      <c r="B87" s="15" t="s">
        <v>65</v>
      </c>
      <c r="C87" s="1">
        <v>34327</v>
      </c>
      <c r="D87" s="1">
        <v>34790</v>
      </c>
      <c r="E87" s="1">
        <v>35303</v>
      </c>
      <c r="F87" s="1">
        <v>36043</v>
      </c>
      <c r="G87" s="1">
        <v>36697</v>
      </c>
      <c r="H87" s="1">
        <v>37649</v>
      </c>
      <c r="I87" s="1">
        <v>38302</v>
      </c>
      <c r="J87" s="1">
        <v>39182</v>
      </c>
      <c r="K87" s="1">
        <v>40335</v>
      </c>
      <c r="L87" s="1">
        <v>41510</v>
      </c>
      <c r="M87" s="1">
        <v>42376</v>
      </c>
      <c r="N87" s="1">
        <v>45331</v>
      </c>
      <c r="O87" s="1">
        <v>46809</v>
      </c>
      <c r="P87" s="145">
        <v>46541</v>
      </c>
      <c r="Q87" s="145">
        <v>48015</v>
      </c>
      <c r="R87" s="147">
        <f t="shared" si="2"/>
        <v>48015</v>
      </c>
      <c r="S87" s="147"/>
    </row>
    <row r="88" spans="1:19" x14ac:dyDescent="0.2">
      <c r="A88" s="2" t="s">
        <v>0</v>
      </c>
      <c r="B88" s="15" t="s">
        <v>66</v>
      </c>
      <c r="C88" s="1">
        <v>13973</v>
      </c>
      <c r="D88" s="1">
        <v>14013</v>
      </c>
      <c r="E88" s="1">
        <v>13991</v>
      </c>
      <c r="F88" s="1">
        <v>14054</v>
      </c>
      <c r="G88" s="1">
        <v>14033</v>
      </c>
      <c r="H88" s="1">
        <v>14111</v>
      </c>
      <c r="I88" s="1">
        <v>14205</v>
      </c>
      <c r="J88" s="1">
        <v>14254</v>
      </c>
      <c r="K88" s="1">
        <v>14384</v>
      </c>
      <c r="L88" s="1">
        <v>14566</v>
      </c>
      <c r="M88" s="1">
        <v>14672</v>
      </c>
      <c r="N88" s="1">
        <v>15359</v>
      </c>
      <c r="O88" s="1">
        <v>15633</v>
      </c>
      <c r="P88" s="145">
        <v>15430</v>
      </c>
      <c r="Q88" s="145">
        <v>15691</v>
      </c>
      <c r="R88" s="147">
        <f t="shared" si="2"/>
        <v>15691</v>
      </c>
      <c r="S88" s="147"/>
    </row>
    <row r="89" spans="1:19" x14ac:dyDescent="0.2">
      <c r="A89" s="2" t="s">
        <v>0</v>
      </c>
      <c r="B89" s="15" t="s">
        <v>67</v>
      </c>
      <c r="C89" s="1">
        <v>11904</v>
      </c>
      <c r="D89" s="1">
        <v>12148</v>
      </c>
      <c r="E89" s="1">
        <v>12262</v>
      </c>
      <c r="F89" s="1">
        <v>12265</v>
      </c>
      <c r="G89" s="1">
        <v>12457</v>
      </c>
      <c r="H89" s="1">
        <v>12558</v>
      </c>
      <c r="I89" s="1">
        <v>12668</v>
      </c>
      <c r="J89" s="1">
        <v>12782</v>
      </c>
      <c r="K89" s="1">
        <v>13027</v>
      </c>
      <c r="L89" s="1">
        <v>13337</v>
      </c>
      <c r="M89" s="1">
        <v>13702</v>
      </c>
      <c r="N89" s="1">
        <v>14849</v>
      </c>
      <c r="O89" s="1">
        <v>15326</v>
      </c>
      <c r="P89" s="145">
        <v>15140</v>
      </c>
      <c r="Q89" s="145">
        <v>15613</v>
      </c>
      <c r="R89" s="147">
        <f t="shared" si="2"/>
        <v>15613</v>
      </c>
      <c r="S89" s="147"/>
    </row>
    <row r="90" spans="1:19" x14ac:dyDescent="0.2">
      <c r="A90" s="2" t="s">
        <v>0</v>
      </c>
      <c r="B90" s="15" t="s">
        <v>68</v>
      </c>
      <c r="C90" s="1">
        <v>14020</v>
      </c>
      <c r="D90" s="1">
        <v>14213</v>
      </c>
      <c r="E90" s="1">
        <v>14415</v>
      </c>
      <c r="F90" s="1">
        <v>14626</v>
      </c>
      <c r="G90" s="1">
        <v>14925</v>
      </c>
      <c r="H90" s="1">
        <v>15206</v>
      </c>
      <c r="I90" s="1">
        <v>15390</v>
      </c>
      <c r="J90" s="1">
        <v>15741</v>
      </c>
      <c r="K90" s="1">
        <v>16194</v>
      </c>
      <c r="L90" s="1">
        <v>16593</v>
      </c>
      <c r="M90" s="1">
        <v>17008</v>
      </c>
      <c r="N90" s="1">
        <v>18135</v>
      </c>
      <c r="O90" s="1">
        <v>18557</v>
      </c>
      <c r="P90" s="145">
        <v>18481</v>
      </c>
      <c r="Q90" s="145">
        <v>19000</v>
      </c>
      <c r="R90" s="147">
        <f t="shared" si="2"/>
        <v>19000</v>
      </c>
      <c r="S90" s="147"/>
    </row>
    <row r="91" spans="1:19" x14ac:dyDescent="0.2">
      <c r="A91" s="2" t="s">
        <v>0</v>
      </c>
      <c r="B91" s="15" t="s">
        <v>69</v>
      </c>
      <c r="C91" s="1">
        <v>21645</v>
      </c>
      <c r="D91" s="1">
        <v>21969</v>
      </c>
      <c r="E91" s="1">
        <v>22300</v>
      </c>
      <c r="F91" s="1">
        <v>22749</v>
      </c>
      <c r="G91" s="1">
        <v>23039</v>
      </c>
      <c r="H91" s="1">
        <v>23448</v>
      </c>
      <c r="I91" s="1">
        <v>23684</v>
      </c>
      <c r="J91" s="1">
        <v>24077</v>
      </c>
      <c r="K91" s="1">
        <v>24529</v>
      </c>
      <c r="L91" s="1">
        <v>25037</v>
      </c>
      <c r="M91" s="1">
        <v>25539</v>
      </c>
      <c r="N91" s="1">
        <v>27292</v>
      </c>
      <c r="O91" s="1">
        <v>28104</v>
      </c>
      <c r="P91" s="145">
        <v>27813</v>
      </c>
      <c r="Q91" s="145">
        <v>28490</v>
      </c>
      <c r="R91" s="147">
        <f t="shared" si="2"/>
        <v>28490</v>
      </c>
      <c r="S91" s="147"/>
    </row>
    <row r="92" spans="1:19" x14ac:dyDescent="0.2">
      <c r="A92" s="2" t="s">
        <v>0</v>
      </c>
      <c r="B92" s="15" t="s">
        <v>70</v>
      </c>
      <c r="C92" s="1">
        <v>44313</v>
      </c>
      <c r="D92" s="1">
        <v>44592</v>
      </c>
      <c r="E92" s="1">
        <v>45021</v>
      </c>
      <c r="F92" s="1">
        <v>45561</v>
      </c>
      <c r="G92" s="1">
        <v>46125</v>
      </c>
      <c r="H92" s="1">
        <v>46815</v>
      </c>
      <c r="I92" s="1">
        <v>47248</v>
      </c>
      <c r="J92" s="1">
        <v>47640</v>
      </c>
      <c r="K92" s="1">
        <v>48407</v>
      </c>
      <c r="L92" s="1">
        <v>49324</v>
      </c>
      <c r="M92" s="1">
        <v>49956</v>
      </c>
      <c r="N92" s="1">
        <v>53499</v>
      </c>
      <c r="O92" s="1">
        <v>54799</v>
      </c>
      <c r="P92" s="145">
        <v>53513</v>
      </c>
      <c r="Q92" s="145">
        <v>54792</v>
      </c>
      <c r="R92" s="147">
        <f t="shared" si="2"/>
        <v>54792</v>
      </c>
      <c r="S92" s="147"/>
    </row>
    <row r="93" spans="1:19" x14ac:dyDescent="0.2">
      <c r="A93" s="2" t="s">
        <v>0</v>
      </c>
      <c r="B93" s="15" t="s">
        <v>71</v>
      </c>
      <c r="C93" s="1">
        <v>3201</v>
      </c>
      <c r="D93" s="1">
        <v>3223</v>
      </c>
      <c r="E93" s="1">
        <v>3274</v>
      </c>
      <c r="F93" s="1">
        <v>3354</v>
      </c>
      <c r="G93" s="1">
        <v>3441</v>
      </c>
      <c r="H93" s="1">
        <v>3583</v>
      </c>
      <c r="I93" s="1">
        <v>3642</v>
      </c>
      <c r="J93" s="1">
        <v>3789</v>
      </c>
      <c r="K93" s="1">
        <v>3904</v>
      </c>
      <c r="L93" s="1">
        <v>4032</v>
      </c>
      <c r="M93" s="1">
        <v>4157</v>
      </c>
      <c r="N93" s="1">
        <v>4456</v>
      </c>
      <c r="O93" s="1">
        <v>4568</v>
      </c>
      <c r="P93" s="145">
        <v>4560</v>
      </c>
      <c r="Q93" s="145">
        <v>4717</v>
      </c>
      <c r="R93" s="147">
        <f t="shared" si="2"/>
        <v>4717</v>
      </c>
      <c r="S93" s="147"/>
    </row>
    <row r="94" spans="1:19" x14ac:dyDescent="0.2">
      <c r="A94" s="2" t="s">
        <v>0</v>
      </c>
      <c r="B94" s="15" t="s">
        <v>72</v>
      </c>
      <c r="C94" s="1">
        <v>24824</v>
      </c>
      <c r="D94" s="1">
        <v>25094</v>
      </c>
      <c r="E94" s="1">
        <v>25424</v>
      </c>
      <c r="F94" s="1">
        <v>25760</v>
      </c>
      <c r="G94" s="1">
        <v>26266</v>
      </c>
      <c r="H94" s="1">
        <v>26680</v>
      </c>
      <c r="I94" s="1">
        <v>26919</v>
      </c>
      <c r="J94" s="1">
        <v>27401</v>
      </c>
      <c r="K94" s="1">
        <v>27973</v>
      </c>
      <c r="L94" s="1">
        <v>28454</v>
      </c>
      <c r="M94" s="1">
        <v>29072</v>
      </c>
      <c r="N94" s="1">
        <v>31007</v>
      </c>
      <c r="O94" s="1">
        <v>31780</v>
      </c>
      <c r="P94" s="145">
        <v>31735</v>
      </c>
      <c r="Q94" s="145">
        <v>32516</v>
      </c>
      <c r="R94" s="147">
        <f t="shared" si="2"/>
        <v>32516</v>
      </c>
      <c r="S94" s="147"/>
    </row>
    <row r="95" spans="1:19" x14ac:dyDescent="0.2">
      <c r="A95" s="2" t="s">
        <v>0</v>
      </c>
      <c r="B95" s="15" t="s">
        <v>73</v>
      </c>
      <c r="C95" s="1">
        <v>26275</v>
      </c>
      <c r="D95" s="1">
        <v>26610</v>
      </c>
      <c r="E95" s="1">
        <v>26849</v>
      </c>
      <c r="F95" s="1">
        <v>26984</v>
      </c>
      <c r="G95" s="1">
        <v>27211</v>
      </c>
      <c r="H95" s="1">
        <v>27356</v>
      </c>
      <c r="I95" s="1">
        <v>27567</v>
      </c>
      <c r="J95" s="1">
        <v>27887</v>
      </c>
      <c r="K95" s="1">
        <v>28295</v>
      </c>
      <c r="L95" s="1">
        <v>28793</v>
      </c>
      <c r="M95" s="1">
        <v>29101</v>
      </c>
      <c r="N95" s="1">
        <v>30967</v>
      </c>
      <c r="O95" s="1">
        <v>31530</v>
      </c>
      <c r="P95" s="145">
        <v>31073</v>
      </c>
      <c r="Q95" s="145">
        <v>31751</v>
      </c>
      <c r="R95" s="147">
        <f t="shared" si="2"/>
        <v>31751</v>
      </c>
      <c r="S95" s="147"/>
    </row>
    <row r="96" spans="1:19" x14ac:dyDescent="0.2">
      <c r="A96" s="2" t="s">
        <v>0</v>
      </c>
      <c r="B96" s="15" t="s">
        <v>74</v>
      </c>
      <c r="C96" s="1">
        <v>19980</v>
      </c>
      <c r="D96" s="1">
        <v>20225</v>
      </c>
      <c r="E96" s="1">
        <v>20414</v>
      </c>
      <c r="F96" s="1">
        <v>20707</v>
      </c>
      <c r="G96" s="1">
        <v>21137</v>
      </c>
      <c r="H96" s="1">
        <v>21425</v>
      </c>
      <c r="I96" s="1">
        <v>21568</v>
      </c>
      <c r="J96" s="1">
        <v>21925</v>
      </c>
      <c r="K96" s="1">
        <v>22460</v>
      </c>
      <c r="L96" s="1">
        <v>23040</v>
      </c>
      <c r="M96" s="1">
        <v>23481</v>
      </c>
      <c r="N96" s="1">
        <v>25090</v>
      </c>
      <c r="O96" s="1">
        <v>25789</v>
      </c>
      <c r="P96" s="145">
        <v>25702</v>
      </c>
      <c r="Q96" s="145">
        <v>26331</v>
      </c>
      <c r="R96" s="147">
        <f t="shared" si="2"/>
        <v>26331</v>
      </c>
      <c r="S96" s="147"/>
    </row>
    <row r="97" spans="1:19" x14ac:dyDescent="0.2">
      <c r="A97" s="2" t="s">
        <v>0</v>
      </c>
      <c r="B97" s="15" t="s">
        <v>75</v>
      </c>
      <c r="C97" s="1">
        <v>3062</v>
      </c>
      <c r="D97" s="1">
        <v>3086</v>
      </c>
      <c r="E97" s="1">
        <v>3132</v>
      </c>
      <c r="F97" s="1">
        <v>3168</v>
      </c>
      <c r="G97" s="1">
        <v>3216</v>
      </c>
      <c r="H97" s="1">
        <v>3306</v>
      </c>
      <c r="I97" s="1">
        <v>3375</v>
      </c>
      <c r="J97" s="1">
        <v>3455</v>
      </c>
      <c r="K97" s="1">
        <v>3585</v>
      </c>
      <c r="L97" s="1">
        <v>3681</v>
      </c>
      <c r="M97" s="1">
        <v>3739</v>
      </c>
      <c r="N97" s="1">
        <v>3965</v>
      </c>
      <c r="O97" s="1">
        <v>4125</v>
      </c>
      <c r="P97" s="145">
        <v>4103</v>
      </c>
      <c r="Q97" s="145">
        <v>4232</v>
      </c>
      <c r="R97" s="147">
        <f t="shared" si="2"/>
        <v>4232</v>
      </c>
      <c r="S97" s="147"/>
    </row>
    <row r="98" spans="1:19" x14ac:dyDescent="0.2">
      <c r="A98" s="2" t="s">
        <v>0</v>
      </c>
      <c r="B98" s="15" t="s">
        <v>76</v>
      </c>
      <c r="C98" s="1">
        <v>21225</v>
      </c>
      <c r="D98" s="1">
        <v>21524</v>
      </c>
      <c r="E98" s="1">
        <v>21740</v>
      </c>
      <c r="F98" s="1">
        <v>21903</v>
      </c>
      <c r="G98" s="1">
        <v>22079</v>
      </c>
      <c r="H98" s="1">
        <v>22364</v>
      </c>
      <c r="I98" s="1">
        <v>22542</v>
      </c>
      <c r="J98" s="1">
        <v>22834</v>
      </c>
      <c r="K98" s="1">
        <v>23254</v>
      </c>
      <c r="L98" s="1">
        <v>23641</v>
      </c>
      <c r="M98" s="1">
        <v>23993</v>
      </c>
      <c r="N98" s="1">
        <v>25345</v>
      </c>
      <c r="O98" s="1">
        <v>25852</v>
      </c>
      <c r="P98" s="145">
        <v>25824</v>
      </c>
      <c r="Q98" s="145">
        <v>26376</v>
      </c>
      <c r="R98" s="147">
        <f t="shared" si="2"/>
        <v>26376</v>
      </c>
      <c r="S98" s="147"/>
    </row>
    <row r="99" spans="1:19" x14ac:dyDescent="0.2">
      <c r="A99" s="2" t="s">
        <v>0</v>
      </c>
      <c r="B99" s="15" t="s">
        <v>77</v>
      </c>
      <c r="C99" s="1">
        <v>45159</v>
      </c>
      <c r="D99" s="1">
        <v>46043</v>
      </c>
      <c r="E99" s="1">
        <v>46567</v>
      </c>
      <c r="F99" s="1">
        <v>47145</v>
      </c>
      <c r="G99" s="1">
        <v>47932</v>
      </c>
      <c r="H99" s="1">
        <v>48481</v>
      </c>
      <c r="I99" s="1">
        <v>49087</v>
      </c>
      <c r="J99" s="1">
        <v>49806</v>
      </c>
      <c r="K99" s="1">
        <v>50596</v>
      </c>
      <c r="L99" s="1">
        <v>51552</v>
      </c>
      <c r="M99" s="1">
        <v>52311</v>
      </c>
      <c r="N99" s="1">
        <v>55706</v>
      </c>
      <c r="O99" s="1">
        <v>57016</v>
      </c>
      <c r="P99" s="145">
        <v>56389</v>
      </c>
      <c r="Q99" s="145">
        <v>57608</v>
      </c>
      <c r="R99" s="147">
        <f t="shared" si="2"/>
        <v>57608</v>
      </c>
      <c r="S99" s="147"/>
    </row>
    <row r="100" spans="1:19" x14ac:dyDescent="0.2">
      <c r="A100" s="2" t="s">
        <v>0</v>
      </c>
      <c r="B100" s="15" t="s">
        <v>78</v>
      </c>
      <c r="C100" s="1">
        <v>13222</v>
      </c>
      <c r="D100" s="1">
        <v>13461</v>
      </c>
      <c r="E100" s="1">
        <v>13715</v>
      </c>
      <c r="F100" s="1">
        <v>13787</v>
      </c>
      <c r="G100" s="1">
        <v>13980</v>
      </c>
      <c r="H100" s="1">
        <v>14164</v>
      </c>
      <c r="I100" s="1">
        <v>14303</v>
      </c>
      <c r="J100" s="1">
        <v>14491</v>
      </c>
      <c r="K100" s="1">
        <v>14803</v>
      </c>
      <c r="L100" s="1">
        <v>15144</v>
      </c>
      <c r="M100" s="1">
        <v>15335</v>
      </c>
      <c r="N100" s="1">
        <v>16362</v>
      </c>
      <c r="O100" s="1">
        <v>16776</v>
      </c>
      <c r="P100" s="145">
        <v>16582</v>
      </c>
      <c r="Q100" s="145">
        <v>16876</v>
      </c>
      <c r="R100" s="147">
        <f t="shared" si="2"/>
        <v>16876</v>
      </c>
      <c r="S100" s="147"/>
    </row>
    <row r="101" spans="1:19" x14ac:dyDescent="0.2">
      <c r="A101" s="2" t="s">
        <v>0</v>
      </c>
      <c r="B101" s="15" t="s">
        <v>79</v>
      </c>
      <c r="C101" s="1">
        <v>14703</v>
      </c>
      <c r="D101" s="1">
        <v>14746</v>
      </c>
      <c r="E101" s="1">
        <v>14739</v>
      </c>
      <c r="F101" s="1">
        <v>14693</v>
      </c>
      <c r="G101" s="1">
        <v>14731</v>
      </c>
      <c r="H101" s="1">
        <v>14675</v>
      </c>
      <c r="I101" s="1">
        <v>14645</v>
      </c>
      <c r="J101" s="1">
        <v>14625</v>
      </c>
      <c r="K101" s="1">
        <v>14665</v>
      </c>
      <c r="L101" s="1">
        <v>14761</v>
      </c>
      <c r="M101" s="1">
        <v>14861</v>
      </c>
      <c r="N101" s="1">
        <v>15553</v>
      </c>
      <c r="O101" s="1">
        <v>15859</v>
      </c>
      <c r="P101" s="145">
        <v>15516</v>
      </c>
      <c r="Q101" s="145">
        <v>15741</v>
      </c>
      <c r="R101" s="147">
        <f t="shared" si="2"/>
        <v>15741</v>
      </c>
      <c r="S101" s="147"/>
    </row>
    <row r="102" spans="1:19" x14ac:dyDescent="0.2">
      <c r="A102" s="2" t="s">
        <v>0</v>
      </c>
      <c r="B102" s="15" t="s">
        <v>80</v>
      </c>
      <c r="C102" s="1">
        <v>17827</v>
      </c>
      <c r="D102" s="1">
        <v>18335</v>
      </c>
      <c r="E102" s="1">
        <v>18741</v>
      </c>
      <c r="F102" s="1">
        <v>19151</v>
      </c>
      <c r="G102" s="1">
        <v>19715</v>
      </c>
      <c r="H102" s="1">
        <v>20190</v>
      </c>
      <c r="I102" s="1">
        <v>20706</v>
      </c>
      <c r="J102" s="1">
        <v>21331</v>
      </c>
      <c r="K102" s="1">
        <v>22057</v>
      </c>
      <c r="L102" s="1">
        <v>22693</v>
      </c>
      <c r="M102" s="1">
        <v>23387</v>
      </c>
      <c r="N102" s="1">
        <v>25684</v>
      </c>
      <c r="O102" s="1">
        <v>26589</v>
      </c>
      <c r="P102" s="145">
        <v>26227</v>
      </c>
      <c r="Q102" s="145">
        <v>27130</v>
      </c>
      <c r="R102" s="147">
        <f t="shared" si="2"/>
        <v>27130</v>
      </c>
      <c r="S102" s="147"/>
    </row>
    <row r="103" spans="1:19" x14ac:dyDescent="0.2">
      <c r="A103" s="2" t="s">
        <v>0</v>
      </c>
      <c r="B103" s="16" t="s">
        <v>24</v>
      </c>
      <c r="C103" s="1">
        <v>799485</v>
      </c>
      <c r="D103" s="1">
        <v>807181</v>
      </c>
      <c r="E103" s="1">
        <v>812851</v>
      </c>
      <c r="F103" s="1">
        <v>818504</v>
      </c>
      <c r="G103" s="1">
        <v>825227</v>
      </c>
      <c r="H103" s="1">
        <v>832282</v>
      </c>
      <c r="I103" s="1">
        <v>837780</v>
      </c>
      <c r="J103" s="1">
        <v>846005</v>
      </c>
      <c r="K103" s="1">
        <v>857746</v>
      </c>
      <c r="L103" s="1">
        <v>870557</v>
      </c>
      <c r="M103" s="1">
        <v>882222</v>
      </c>
      <c r="N103" s="1">
        <v>935192</v>
      </c>
      <c r="O103" s="1">
        <v>956290</v>
      </c>
      <c r="P103" s="145">
        <v>946862</v>
      </c>
      <c r="Q103" s="145">
        <v>968389</v>
      </c>
      <c r="R103" s="147">
        <f t="shared" si="2"/>
        <v>968389</v>
      </c>
      <c r="S103" s="147"/>
    </row>
    <row r="104" spans="1:19" x14ac:dyDescent="0.2">
      <c r="R104" s="147"/>
      <c r="S104" s="147"/>
    </row>
    <row r="105" spans="1:19" x14ac:dyDescent="0.2">
      <c r="R105" s="147"/>
      <c r="S105" s="147"/>
    </row>
    <row r="106" spans="1:19" x14ac:dyDescent="0.2">
      <c r="R106" s="147"/>
      <c r="S106" s="147"/>
    </row>
    <row r="107" spans="1:19" x14ac:dyDescent="0.2">
      <c r="A107" s="158" t="s">
        <v>110</v>
      </c>
      <c r="B107" s="15" t="s">
        <v>49</v>
      </c>
      <c r="C107" s="1">
        <v>40119</v>
      </c>
      <c r="D107" s="1">
        <v>39185</v>
      </c>
      <c r="E107" s="1">
        <v>38871</v>
      </c>
      <c r="F107" s="1">
        <v>38325</v>
      </c>
      <c r="G107" s="1">
        <v>37521</v>
      </c>
      <c r="H107" s="1">
        <v>37301</v>
      </c>
      <c r="I107" s="1">
        <v>37146</v>
      </c>
      <c r="J107" s="1">
        <v>37288</v>
      </c>
      <c r="K107" s="1">
        <v>37127</v>
      </c>
      <c r="L107" s="1">
        <v>37795</v>
      </c>
      <c r="M107" s="1">
        <v>37012</v>
      </c>
      <c r="N107" s="1">
        <v>35697</v>
      </c>
      <c r="O107" s="1">
        <v>36352</v>
      </c>
      <c r="P107" s="1">
        <v>37374</v>
      </c>
      <c r="Q107" s="145">
        <v>37590</v>
      </c>
      <c r="R107" s="147">
        <f>Q107</f>
        <v>37590</v>
      </c>
      <c r="S107" s="147"/>
    </row>
    <row r="108" spans="1:19" x14ac:dyDescent="0.2">
      <c r="A108" s="158" t="s">
        <v>110</v>
      </c>
      <c r="B108" s="15" t="s">
        <v>50</v>
      </c>
      <c r="C108" s="1">
        <v>54120</v>
      </c>
      <c r="D108" s="1">
        <v>53723</v>
      </c>
      <c r="E108" s="1">
        <v>53508</v>
      </c>
      <c r="F108" s="1">
        <v>53239</v>
      </c>
      <c r="G108" s="1">
        <v>53340</v>
      </c>
      <c r="H108" s="1">
        <v>53205</v>
      </c>
      <c r="I108" s="1">
        <v>53324</v>
      </c>
      <c r="J108" s="1">
        <v>53420</v>
      </c>
      <c r="K108" s="1">
        <v>53457</v>
      </c>
      <c r="L108" s="1">
        <v>53612</v>
      </c>
      <c r="M108" s="1">
        <v>53868</v>
      </c>
      <c r="N108" s="1">
        <v>52355</v>
      </c>
      <c r="O108" s="1">
        <v>52527</v>
      </c>
      <c r="P108" s="1">
        <v>54244</v>
      </c>
      <c r="Q108" s="145">
        <v>54748</v>
      </c>
      <c r="R108" s="147">
        <f t="shared" ref="R108:R139" si="3">Q108</f>
        <v>54748</v>
      </c>
      <c r="S108" s="147"/>
    </row>
    <row r="109" spans="1:19" x14ac:dyDescent="0.2">
      <c r="A109" s="158" t="s">
        <v>110</v>
      </c>
      <c r="B109" s="15" t="s">
        <v>51</v>
      </c>
      <c r="C109" s="1">
        <v>23440</v>
      </c>
      <c r="D109" s="1">
        <v>23195</v>
      </c>
      <c r="E109" s="1">
        <v>23177</v>
      </c>
      <c r="F109" s="1">
        <v>23047</v>
      </c>
      <c r="G109" s="1">
        <v>23215</v>
      </c>
      <c r="H109" s="1">
        <v>23299</v>
      </c>
      <c r="I109" s="1">
        <v>23415</v>
      </c>
      <c r="J109" s="1">
        <v>23467</v>
      </c>
      <c r="K109" s="1">
        <v>23550</v>
      </c>
      <c r="L109" s="1">
        <v>23379</v>
      </c>
      <c r="M109" s="1">
        <v>23316</v>
      </c>
      <c r="N109" s="1">
        <v>22602</v>
      </c>
      <c r="O109" s="1">
        <v>22383</v>
      </c>
      <c r="P109" s="1">
        <v>22595</v>
      </c>
      <c r="Q109" s="145">
        <v>22511</v>
      </c>
      <c r="R109" s="147">
        <f t="shared" si="3"/>
        <v>22511</v>
      </c>
      <c r="S109" s="147"/>
    </row>
    <row r="110" spans="1:19" x14ac:dyDescent="0.2">
      <c r="A110" s="158" t="s">
        <v>110</v>
      </c>
      <c r="B110" s="15" t="s">
        <v>52</v>
      </c>
      <c r="C110" s="1">
        <v>19303</v>
      </c>
      <c r="D110" s="1">
        <v>19275</v>
      </c>
      <c r="E110" s="1">
        <v>18833</v>
      </c>
      <c r="F110" s="1">
        <v>18543</v>
      </c>
      <c r="G110" s="1">
        <v>18314</v>
      </c>
      <c r="H110" s="1">
        <v>18038</v>
      </c>
      <c r="I110" s="1">
        <v>17693</v>
      </c>
      <c r="J110" s="1">
        <v>17461</v>
      </c>
      <c r="K110" s="1">
        <v>17113</v>
      </c>
      <c r="L110" s="1">
        <v>16916</v>
      </c>
      <c r="M110" s="1">
        <v>16729</v>
      </c>
      <c r="N110" s="1">
        <v>16285</v>
      </c>
      <c r="O110" s="1">
        <v>15969</v>
      </c>
      <c r="P110" s="1">
        <v>15909</v>
      </c>
      <c r="Q110" s="145">
        <v>15625</v>
      </c>
      <c r="R110" s="147">
        <f t="shared" si="3"/>
        <v>15625</v>
      </c>
      <c r="S110" s="147"/>
    </row>
    <row r="111" spans="1:19" x14ac:dyDescent="0.2">
      <c r="A111" s="158" t="s">
        <v>110</v>
      </c>
      <c r="B111" s="15" t="s">
        <v>53</v>
      </c>
      <c r="C111" s="1">
        <v>11393</v>
      </c>
      <c r="D111" s="1">
        <v>11297</v>
      </c>
      <c r="E111" s="1">
        <v>11145</v>
      </c>
      <c r="F111" s="1">
        <v>10888</v>
      </c>
      <c r="G111" s="1">
        <v>10807</v>
      </c>
      <c r="H111" s="1">
        <v>10805</v>
      </c>
      <c r="I111" s="1">
        <v>10591</v>
      </c>
      <c r="J111" s="1">
        <v>10873</v>
      </c>
      <c r="K111" s="1">
        <v>10975</v>
      </c>
      <c r="L111" s="1">
        <v>10913</v>
      </c>
      <c r="M111" s="1">
        <v>10817</v>
      </c>
      <c r="N111" s="1">
        <v>10235</v>
      </c>
      <c r="O111" s="1">
        <v>10108</v>
      </c>
      <c r="P111" s="1">
        <v>10423</v>
      </c>
      <c r="Q111" s="145">
        <v>10304</v>
      </c>
      <c r="R111" s="147">
        <f t="shared" si="3"/>
        <v>10304</v>
      </c>
      <c r="S111" s="147"/>
    </row>
    <row r="112" spans="1:19" x14ac:dyDescent="0.2">
      <c r="A112" s="158" t="s">
        <v>110</v>
      </c>
      <c r="B112" s="15" t="s">
        <v>54</v>
      </c>
      <c r="C112" s="1">
        <v>31678</v>
      </c>
      <c r="D112" s="1">
        <v>31453</v>
      </c>
      <c r="E112" s="1">
        <v>31037</v>
      </c>
      <c r="F112" s="1">
        <v>30521</v>
      </c>
      <c r="G112" s="1">
        <v>30257</v>
      </c>
      <c r="H112" s="1">
        <v>29989</v>
      </c>
      <c r="I112" s="1">
        <v>29646</v>
      </c>
      <c r="J112" s="1">
        <v>29559</v>
      </c>
      <c r="K112" s="1">
        <v>29470</v>
      </c>
      <c r="L112" s="1">
        <v>29256</v>
      </c>
      <c r="M112" s="1">
        <v>29041</v>
      </c>
      <c r="N112" s="1">
        <v>28248</v>
      </c>
      <c r="O112" s="1">
        <v>27724</v>
      </c>
      <c r="P112" s="1">
        <v>27737</v>
      </c>
      <c r="Q112" s="145">
        <v>27335</v>
      </c>
      <c r="R112" s="147">
        <f t="shared" si="3"/>
        <v>27335</v>
      </c>
      <c r="S112" s="147"/>
    </row>
    <row r="113" spans="1:19" x14ac:dyDescent="0.2">
      <c r="A113" s="158" t="s">
        <v>110</v>
      </c>
      <c r="B113" s="15" t="s">
        <v>55</v>
      </c>
      <c r="C113" s="1">
        <v>30001</v>
      </c>
      <c r="D113" s="1">
        <v>29306</v>
      </c>
      <c r="E113" s="1">
        <v>28998</v>
      </c>
      <c r="F113" s="1">
        <v>28593</v>
      </c>
      <c r="G113" s="1">
        <v>28150</v>
      </c>
      <c r="H113" s="1">
        <v>27928</v>
      </c>
      <c r="I113" s="1">
        <v>27566</v>
      </c>
      <c r="J113" s="1">
        <v>27695</v>
      </c>
      <c r="K113" s="1">
        <v>27646</v>
      </c>
      <c r="L113" s="1">
        <v>27781</v>
      </c>
      <c r="M113" s="1">
        <v>27214</v>
      </c>
      <c r="N113" s="1">
        <v>26174</v>
      </c>
      <c r="O113" s="1">
        <v>26397</v>
      </c>
      <c r="P113" s="1">
        <v>27205</v>
      </c>
      <c r="Q113" s="145">
        <v>27149</v>
      </c>
      <c r="R113" s="147">
        <f t="shared" si="3"/>
        <v>27149</v>
      </c>
      <c r="S113" s="147"/>
    </row>
    <row r="114" spans="1:19" x14ac:dyDescent="0.2">
      <c r="A114" s="158" t="s">
        <v>110</v>
      </c>
      <c r="B114" s="15" t="s">
        <v>56</v>
      </c>
      <c r="C114" s="1">
        <v>27136</v>
      </c>
      <c r="D114" s="1">
        <v>26993</v>
      </c>
      <c r="E114" s="1">
        <v>26610</v>
      </c>
      <c r="F114" s="1">
        <v>26302</v>
      </c>
      <c r="G114" s="1">
        <v>26141</v>
      </c>
      <c r="H114" s="1">
        <v>25803</v>
      </c>
      <c r="I114" s="1">
        <v>25486</v>
      </c>
      <c r="J114" s="1">
        <v>25284</v>
      </c>
      <c r="K114" s="1">
        <v>25209</v>
      </c>
      <c r="L114" s="1">
        <v>25053</v>
      </c>
      <c r="M114" s="1">
        <v>24914</v>
      </c>
      <c r="N114" s="1">
        <v>23877</v>
      </c>
      <c r="O114" s="1">
        <v>23809</v>
      </c>
      <c r="P114" s="1">
        <v>24281</v>
      </c>
      <c r="Q114" s="145">
        <v>24090</v>
      </c>
      <c r="R114" s="147">
        <f t="shared" si="3"/>
        <v>24090</v>
      </c>
      <c r="S114" s="147"/>
    </row>
    <row r="115" spans="1:19" x14ac:dyDescent="0.2">
      <c r="A115" s="158" t="s">
        <v>110</v>
      </c>
      <c r="B115" s="15" t="s">
        <v>57</v>
      </c>
      <c r="C115" s="1">
        <v>25099</v>
      </c>
      <c r="D115" s="1">
        <v>25011</v>
      </c>
      <c r="E115" s="1">
        <v>24524</v>
      </c>
      <c r="F115" s="1">
        <v>23981</v>
      </c>
      <c r="G115" s="1">
        <v>23657</v>
      </c>
      <c r="H115" s="1">
        <v>23253</v>
      </c>
      <c r="I115" s="1">
        <v>22942</v>
      </c>
      <c r="J115" s="1">
        <v>22543</v>
      </c>
      <c r="K115" s="1">
        <v>22281</v>
      </c>
      <c r="L115" s="1">
        <v>21932</v>
      </c>
      <c r="M115" s="1">
        <v>21613</v>
      </c>
      <c r="N115" s="1">
        <v>20700</v>
      </c>
      <c r="O115" s="1">
        <v>20709</v>
      </c>
      <c r="P115" s="1">
        <v>20987</v>
      </c>
      <c r="Q115" s="145">
        <v>21047</v>
      </c>
      <c r="R115" s="147">
        <f t="shared" si="3"/>
        <v>21047</v>
      </c>
      <c r="S115" s="147"/>
    </row>
    <row r="116" spans="1:19" x14ac:dyDescent="0.2">
      <c r="A116" s="158" t="s">
        <v>110</v>
      </c>
      <c r="B116" s="15" t="s">
        <v>58</v>
      </c>
      <c r="C116" s="1">
        <v>20783</v>
      </c>
      <c r="D116" s="1">
        <v>20934</v>
      </c>
      <c r="E116" s="1">
        <v>20988</v>
      </c>
      <c r="F116" s="1">
        <v>20747</v>
      </c>
      <c r="G116" s="1">
        <v>20766</v>
      </c>
      <c r="H116" s="1">
        <v>20611</v>
      </c>
      <c r="I116" s="1">
        <v>20743</v>
      </c>
      <c r="J116" s="1">
        <v>21093</v>
      </c>
      <c r="K116" s="1">
        <v>21307</v>
      </c>
      <c r="L116" s="1">
        <v>21348</v>
      </c>
      <c r="M116" s="1">
        <v>21190</v>
      </c>
      <c r="N116" s="1">
        <v>20698</v>
      </c>
      <c r="O116" s="1">
        <v>20790</v>
      </c>
      <c r="P116" s="1">
        <v>21240</v>
      </c>
      <c r="Q116" s="145">
        <v>21279</v>
      </c>
      <c r="R116" s="147">
        <f t="shared" si="3"/>
        <v>21279</v>
      </c>
      <c r="S116" s="147"/>
    </row>
    <row r="117" spans="1:19" x14ac:dyDescent="0.2">
      <c r="A117" s="158" t="s">
        <v>110</v>
      </c>
      <c r="B117" s="15" t="s">
        <v>59</v>
      </c>
      <c r="C117" s="1">
        <v>21485</v>
      </c>
      <c r="D117" s="1">
        <v>21618</v>
      </c>
      <c r="E117" s="1">
        <v>21515</v>
      </c>
      <c r="F117" s="1">
        <v>21230</v>
      </c>
      <c r="G117" s="1">
        <v>21097</v>
      </c>
      <c r="H117" s="1">
        <v>21025</v>
      </c>
      <c r="I117" s="1">
        <v>20907</v>
      </c>
      <c r="J117" s="1">
        <v>20623</v>
      </c>
      <c r="K117" s="1">
        <v>20473</v>
      </c>
      <c r="L117" s="1">
        <v>20435</v>
      </c>
      <c r="M117" s="1">
        <v>20391</v>
      </c>
      <c r="N117" s="1">
        <v>19952</v>
      </c>
      <c r="O117" s="1">
        <v>19907</v>
      </c>
      <c r="P117" s="1">
        <v>20470</v>
      </c>
      <c r="Q117" s="145">
        <v>20733</v>
      </c>
      <c r="R117" s="147">
        <f t="shared" si="3"/>
        <v>20733</v>
      </c>
      <c r="S117" s="147"/>
    </row>
    <row r="118" spans="1:19" x14ac:dyDescent="0.2">
      <c r="A118" s="158" t="s">
        <v>110</v>
      </c>
      <c r="B118" s="15" t="s">
        <v>60</v>
      </c>
      <c r="C118" s="1">
        <v>83793</v>
      </c>
      <c r="D118" s="1">
        <v>82415</v>
      </c>
      <c r="E118" s="1">
        <v>81729</v>
      </c>
      <c r="F118" s="1">
        <v>80470</v>
      </c>
      <c r="G118" s="1">
        <v>79702</v>
      </c>
      <c r="H118" s="1">
        <v>79718</v>
      </c>
      <c r="I118" s="1">
        <v>79359</v>
      </c>
      <c r="J118" s="1">
        <v>79756</v>
      </c>
      <c r="K118" s="1">
        <v>79318</v>
      </c>
      <c r="L118" s="1">
        <v>80373</v>
      </c>
      <c r="M118" s="1">
        <v>80271</v>
      </c>
      <c r="N118" s="1">
        <v>80281</v>
      </c>
      <c r="O118" s="1">
        <v>81530</v>
      </c>
      <c r="P118" s="1">
        <v>83838</v>
      </c>
      <c r="Q118" s="145">
        <v>84575</v>
      </c>
      <c r="R118" s="147">
        <f t="shared" si="3"/>
        <v>84575</v>
      </c>
      <c r="S118" s="147"/>
    </row>
    <row r="119" spans="1:19" x14ac:dyDescent="0.2">
      <c r="A119" s="158" t="s">
        <v>110</v>
      </c>
      <c r="B119" s="15" t="s">
        <v>61</v>
      </c>
      <c r="C119" s="1">
        <v>5808</v>
      </c>
      <c r="D119" s="1">
        <v>5637</v>
      </c>
      <c r="E119" s="1">
        <v>5602</v>
      </c>
      <c r="F119" s="1">
        <v>5603</v>
      </c>
      <c r="G119" s="1">
        <v>5601</v>
      </c>
      <c r="H119" s="1">
        <v>5563</v>
      </c>
      <c r="I119" s="1">
        <v>5490</v>
      </c>
      <c r="J119" s="1">
        <v>5460</v>
      </c>
      <c r="K119" s="1">
        <v>5399</v>
      </c>
      <c r="L119" s="1">
        <v>5403</v>
      </c>
      <c r="M119" s="1">
        <v>5364</v>
      </c>
      <c r="N119" s="1">
        <v>5225</v>
      </c>
      <c r="O119" s="1">
        <v>5205</v>
      </c>
      <c r="P119" s="1">
        <v>5136</v>
      </c>
      <c r="Q119" s="145">
        <v>5035</v>
      </c>
      <c r="R119" s="147">
        <f t="shared" si="3"/>
        <v>5035</v>
      </c>
      <c r="S119" s="147"/>
    </row>
    <row r="120" spans="1:19" x14ac:dyDescent="0.2">
      <c r="A120" s="158" t="s">
        <v>110</v>
      </c>
      <c r="B120" s="15" t="s">
        <v>62</v>
      </c>
      <c r="C120" s="1">
        <v>32063</v>
      </c>
      <c r="D120" s="1">
        <v>31880</v>
      </c>
      <c r="E120" s="1">
        <v>31676</v>
      </c>
      <c r="F120" s="1">
        <v>31546</v>
      </c>
      <c r="G120" s="1">
        <v>31553</v>
      </c>
      <c r="H120" s="1">
        <v>31760</v>
      </c>
      <c r="I120" s="1">
        <v>31674</v>
      </c>
      <c r="J120" s="1">
        <v>31905</v>
      </c>
      <c r="K120" s="1">
        <v>32015</v>
      </c>
      <c r="L120" s="1">
        <v>31943</v>
      </c>
      <c r="M120" s="1">
        <v>32103</v>
      </c>
      <c r="N120" s="1">
        <v>31175</v>
      </c>
      <c r="O120" s="1">
        <v>31179</v>
      </c>
      <c r="P120" s="1">
        <v>31996</v>
      </c>
      <c r="Q120" s="145">
        <v>31929</v>
      </c>
      <c r="R120" s="147">
        <f t="shared" si="3"/>
        <v>31929</v>
      </c>
      <c r="S120" s="147"/>
    </row>
    <row r="121" spans="1:19" x14ac:dyDescent="0.2">
      <c r="A121" s="158" t="s">
        <v>110</v>
      </c>
      <c r="B121" s="15" t="s">
        <v>63</v>
      </c>
      <c r="C121" s="1">
        <v>77709</v>
      </c>
      <c r="D121" s="1">
        <v>77462</v>
      </c>
      <c r="E121" s="1">
        <v>76435</v>
      </c>
      <c r="F121" s="1">
        <v>75235</v>
      </c>
      <c r="G121" s="1">
        <v>74474</v>
      </c>
      <c r="H121" s="1">
        <v>74206</v>
      </c>
      <c r="I121" s="1">
        <v>73544</v>
      </c>
      <c r="J121" s="1">
        <v>73179</v>
      </c>
      <c r="K121" s="1">
        <v>73335</v>
      </c>
      <c r="L121" s="1">
        <v>73310</v>
      </c>
      <c r="M121" s="1">
        <v>72948</v>
      </c>
      <c r="N121" s="1">
        <v>71418</v>
      </c>
      <c r="O121" s="1">
        <v>71296</v>
      </c>
      <c r="P121" s="1">
        <v>72853</v>
      </c>
      <c r="Q121" s="145">
        <v>72549</v>
      </c>
      <c r="R121" s="147">
        <f t="shared" si="3"/>
        <v>72549</v>
      </c>
      <c r="S121" s="147"/>
    </row>
    <row r="122" spans="1:19" x14ac:dyDescent="0.2">
      <c r="A122" s="158" t="s">
        <v>110</v>
      </c>
      <c r="B122" s="15" t="s">
        <v>64</v>
      </c>
      <c r="C122" s="1">
        <v>122556</v>
      </c>
      <c r="D122" s="1">
        <v>120303</v>
      </c>
      <c r="E122" s="1">
        <v>119652</v>
      </c>
      <c r="F122" s="1">
        <v>118150</v>
      </c>
      <c r="G122" s="1">
        <v>116407</v>
      </c>
      <c r="H122" s="1">
        <v>114488</v>
      </c>
      <c r="I122" s="1">
        <v>112686</v>
      </c>
      <c r="J122" s="1">
        <v>112073</v>
      </c>
      <c r="K122" s="1">
        <v>111444</v>
      </c>
      <c r="L122" s="1">
        <v>112345</v>
      </c>
      <c r="M122" s="1">
        <v>109965</v>
      </c>
      <c r="N122" s="1">
        <v>105352</v>
      </c>
      <c r="O122" s="1">
        <v>106062</v>
      </c>
      <c r="P122" s="1">
        <v>109131</v>
      </c>
      <c r="Q122" s="145">
        <v>109246</v>
      </c>
      <c r="R122" s="147">
        <f t="shared" si="3"/>
        <v>109246</v>
      </c>
      <c r="S122" s="147"/>
    </row>
    <row r="123" spans="1:19" x14ac:dyDescent="0.2">
      <c r="A123" s="158" t="s">
        <v>110</v>
      </c>
      <c r="B123" s="15" t="s">
        <v>65</v>
      </c>
      <c r="C123" s="1">
        <v>46767</v>
      </c>
      <c r="D123" s="1">
        <v>46416</v>
      </c>
      <c r="E123" s="1">
        <v>45934</v>
      </c>
      <c r="F123" s="1">
        <v>45599</v>
      </c>
      <c r="G123" s="1">
        <v>45778</v>
      </c>
      <c r="H123" s="1">
        <v>45846</v>
      </c>
      <c r="I123" s="1">
        <v>45984</v>
      </c>
      <c r="J123" s="1">
        <v>46222</v>
      </c>
      <c r="K123" s="1">
        <v>46624</v>
      </c>
      <c r="L123" s="1">
        <v>46862</v>
      </c>
      <c r="M123" s="1">
        <v>47049</v>
      </c>
      <c r="N123" s="1">
        <v>45867</v>
      </c>
      <c r="O123" s="1">
        <v>45426</v>
      </c>
      <c r="P123" s="1">
        <v>45955</v>
      </c>
      <c r="Q123" s="145">
        <v>45484</v>
      </c>
      <c r="R123" s="147">
        <f t="shared" si="3"/>
        <v>45484</v>
      </c>
      <c r="S123" s="147"/>
    </row>
    <row r="124" spans="1:19" x14ac:dyDescent="0.2">
      <c r="A124" s="158" t="s">
        <v>110</v>
      </c>
      <c r="B124" s="15" t="s">
        <v>66</v>
      </c>
      <c r="C124" s="1">
        <v>18916</v>
      </c>
      <c r="D124" s="1">
        <v>18568</v>
      </c>
      <c r="E124" s="1">
        <v>18266</v>
      </c>
      <c r="F124" s="1">
        <v>17855</v>
      </c>
      <c r="G124" s="1">
        <v>17477</v>
      </c>
      <c r="H124" s="1">
        <v>17317</v>
      </c>
      <c r="I124" s="1">
        <v>16949</v>
      </c>
      <c r="J124" s="1">
        <v>16705</v>
      </c>
      <c r="K124" s="1">
        <v>16487</v>
      </c>
      <c r="L124" s="1">
        <v>16174</v>
      </c>
      <c r="M124" s="1">
        <v>15868</v>
      </c>
      <c r="N124" s="1">
        <v>15263</v>
      </c>
      <c r="O124" s="1">
        <v>15037</v>
      </c>
      <c r="P124" s="1">
        <v>15221</v>
      </c>
      <c r="Q124" s="145">
        <v>14982</v>
      </c>
      <c r="R124" s="147">
        <f t="shared" si="3"/>
        <v>14982</v>
      </c>
      <c r="S124" s="147"/>
    </row>
    <row r="125" spans="1:19" x14ac:dyDescent="0.2">
      <c r="A125" s="158" t="s">
        <v>110</v>
      </c>
      <c r="B125" s="15" t="s">
        <v>67</v>
      </c>
      <c r="C125" s="1">
        <v>19036</v>
      </c>
      <c r="D125" s="1">
        <v>19087</v>
      </c>
      <c r="E125" s="1">
        <v>18768</v>
      </c>
      <c r="F125" s="1">
        <v>18380</v>
      </c>
      <c r="G125" s="1">
        <v>18097</v>
      </c>
      <c r="H125" s="1">
        <v>17840</v>
      </c>
      <c r="I125" s="1">
        <v>17549</v>
      </c>
      <c r="J125" s="1">
        <v>17503</v>
      </c>
      <c r="K125" s="1">
        <v>17574</v>
      </c>
      <c r="L125" s="1">
        <v>17618</v>
      </c>
      <c r="M125" s="1">
        <v>17594</v>
      </c>
      <c r="N125" s="1">
        <v>17190</v>
      </c>
      <c r="O125" s="1">
        <v>17418</v>
      </c>
      <c r="P125" s="1">
        <v>18059</v>
      </c>
      <c r="Q125" s="145">
        <v>18417</v>
      </c>
      <c r="R125" s="147">
        <f t="shared" si="3"/>
        <v>18417</v>
      </c>
      <c r="S125" s="147"/>
    </row>
    <row r="126" spans="1:19" x14ac:dyDescent="0.2">
      <c r="A126" s="158" t="s">
        <v>110</v>
      </c>
      <c r="B126" s="15" t="s">
        <v>68</v>
      </c>
      <c r="C126" s="1">
        <v>19805</v>
      </c>
      <c r="D126" s="1">
        <v>19759</v>
      </c>
      <c r="E126" s="1">
        <v>19529</v>
      </c>
      <c r="F126" s="1">
        <v>19582</v>
      </c>
      <c r="G126" s="1">
        <v>19527</v>
      </c>
      <c r="H126" s="1">
        <v>19322</v>
      </c>
      <c r="I126" s="1">
        <v>19115</v>
      </c>
      <c r="J126" s="1">
        <v>19147</v>
      </c>
      <c r="K126" s="1">
        <v>19218</v>
      </c>
      <c r="L126" s="1">
        <v>19411</v>
      </c>
      <c r="M126" s="1">
        <v>19413</v>
      </c>
      <c r="N126" s="1">
        <v>18837</v>
      </c>
      <c r="O126" s="1">
        <v>18620</v>
      </c>
      <c r="P126" s="1">
        <v>19115</v>
      </c>
      <c r="Q126" s="145">
        <v>19047</v>
      </c>
      <c r="R126" s="147">
        <f t="shared" si="3"/>
        <v>19047</v>
      </c>
      <c r="S126" s="147"/>
    </row>
    <row r="127" spans="1:19" x14ac:dyDescent="0.2">
      <c r="A127" s="158" t="s">
        <v>110</v>
      </c>
      <c r="B127" s="15" t="s">
        <v>69</v>
      </c>
      <c r="C127" s="1">
        <v>31157</v>
      </c>
      <c r="D127" s="1">
        <v>30701</v>
      </c>
      <c r="E127" s="1">
        <v>30482</v>
      </c>
      <c r="F127" s="1">
        <v>30235</v>
      </c>
      <c r="G127" s="1">
        <v>29854</v>
      </c>
      <c r="H127" s="1">
        <v>29376</v>
      </c>
      <c r="I127" s="1">
        <v>29020</v>
      </c>
      <c r="J127" s="1">
        <v>28857</v>
      </c>
      <c r="K127" s="1">
        <v>28866</v>
      </c>
      <c r="L127" s="1">
        <v>28592</v>
      </c>
      <c r="M127" s="1">
        <v>28288</v>
      </c>
      <c r="N127" s="1">
        <v>27234</v>
      </c>
      <c r="O127" s="1">
        <v>26925</v>
      </c>
      <c r="P127" s="1">
        <v>27119</v>
      </c>
      <c r="Q127" s="145">
        <v>26745</v>
      </c>
      <c r="R127" s="147">
        <f t="shared" si="3"/>
        <v>26745</v>
      </c>
      <c r="S127" s="147"/>
    </row>
    <row r="128" spans="1:19" x14ac:dyDescent="0.2">
      <c r="A128" s="158" t="s">
        <v>110</v>
      </c>
      <c r="B128" s="15" t="s">
        <v>70</v>
      </c>
      <c r="C128" s="1">
        <v>75067</v>
      </c>
      <c r="D128" s="1">
        <v>74297</v>
      </c>
      <c r="E128" s="1">
        <v>74028</v>
      </c>
      <c r="F128" s="1">
        <v>73552</v>
      </c>
      <c r="G128" s="1">
        <v>73306</v>
      </c>
      <c r="H128" s="1">
        <v>73180</v>
      </c>
      <c r="I128" s="1">
        <v>72888</v>
      </c>
      <c r="J128" s="1">
        <v>73280</v>
      </c>
      <c r="K128" s="1">
        <v>73570</v>
      </c>
      <c r="L128" s="1">
        <v>73609</v>
      </c>
      <c r="M128" s="1">
        <v>73265</v>
      </c>
      <c r="N128" s="1">
        <v>70411</v>
      </c>
      <c r="O128" s="1">
        <v>70206</v>
      </c>
      <c r="P128" s="1">
        <v>72459</v>
      </c>
      <c r="Q128" s="145">
        <v>72030</v>
      </c>
      <c r="R128" s="147">
        <f t="shared" si="3"/>
        <v>72030</v>
      </c>
      <c r="S128" s="147"/>
    </row>
    <row r="129" spans="1:19" x14ac:dyDescent="0.2">
      <c r="A129" s="158" t="s">
        <v>110</v>
      </c>
      <c r="B129" s="15" t="s">
        <v>71</v>
      </c>
      <c r="C129" s="1">
        <v>4394</v>
      </c>
      <c r="D129" s="1">
        <v>4330</v>
      </c>
      <c r="E129" s="1">
        <v>4334</v>
      </c>
      <c r="F129" s="1">
        <v>4294</v>
      </c>
      <c r="G129" s="1">
        <v>4337</v>
      </c>
      <c r="H129" s="1">
        <v>4307</v>
      </c>
      <c r="I129" s="1">
        <v>4279</v>
      </c>
      <c r="J129" s="1">
        <v>4256</v>
      </c>
      <c r="K129" s="1">
        <v>4230</v>
      </c>
      <c r="L129" s="1">
        <v>4202</v>
      </c>
      <c r="M129" s="1">
        <v>4208</v>
      </c>
      <c r="N129" s="1">
        <v>4061</v>
      </c>
      <c r="O129" s="1">
        <v>4036</v>
      </c>
      <c r="P129" s="1">
        <v>4063</v>
      </c>
      <c r="Q129" s="145">
        <v>4011</v>
      </c>
      <c r="R129" s="147">
        <f t="shared" si="3"/>
        <v>4011</v>
      </c>
      <c r="S129" s="147"/>
    </row>
    <row r="130" spans="1:19" x14ac:dyDescent="0.2">
      <c r="A130" s="158" t="s">
        <v>110</v>
      </c>
      <c r="B130" s="15" t="s">
        <v>72</v>
      </c>
      <c r="C130" s="1">
        <v>29239</v>
      </c>
      <c r="D130" s="1">
        <v>29113</v>
      </c>
      <c r="E130" s="1">
        <v>28454</v>
      </c>
      <c r="F130" s="1">
        <v>28252</v>
      </c>
      <c r="G130" s="1">
        <v>28200</v>
      </c>
      <c r="H130" s="1">
        <v>28093</v>
      </c>
      <c r="I130" s="1">
        <v>28098</v>
      </c>
      <c r="J130" s="1">
        <v>28322</v>
      </c>
      <c r="K130" s="1">
        <v>28689</v>
      </c>
      <c r="L130" s="1">
        <v>28786</v>
      </c>
      <c r="M130" s="1">
        <v>28840</v>
      </c>
      <c r="N130" s="1">
        <v>28150</v>
      </c>
      <c r="O130" s="1">
        <v>28156</v>
      </c>
      <c r="P130" s="1">
        <v>28306</v>
      </c>
      <c r="Q130" s="145">
        <v>28159</v>
      </c>
      <c r="R130" s="147">
        <f t="shared" si="3"/>
        <v>28159</v>
      </c>
      <c r="S130" s="147"/>
    </row>
    <row r="131" spans="1:19" x14ac:dyDescent="0.2">
      <c r="A131" s="158" t="s">
        <v>110</v>
      </c>
      <c r="B131" s="15" t="s">
        <v>73</v>
      </c>
      <c r="C131" s="1">
        <v>38470</v>
      </c>
      <c r="D131" s="1">
        <v>37856</v>
      </c>
      <c r="E131" s="1">
        <v>37469</v>
      </c>
      <c r="F131" s="1">
        <v>36677</v>
      </c>
      <c r="G131" s="1">
        <v>36369</v>
      </c>
      <c r="H131" s="1">
        <v>36077</v>
      </c>
      <c r="I131" s="1">
        <v>35770</v>
      </c>
      <c r="J131" s="1">
        <v>35739</v>
      </c>
      <c r="K131" s="1">
        <v>35708</v>
      </c>
      <c r="L131" s="1">
        <v>35325</v>
      </c>
      <c r="M131" s="1">
        <v>35027</v>
      </c>
      <c r="N131" s="1">
        <v>33733</v>
      </c>
      <c r="O131" s="1">
        <v>33606</v>
      </c>
      <c r="P131" s="1">
        <v>34267</v>
      </c>
      <c r="Q131" s="145">
        <v>34082</v>
      </c>
      <c r="R131" s="147">
        <f t="shared" si="3"/>
        <v>34082</v>
      </c>
      <c r="S131" s="147"/>
    </row>
    <row r="132" spans="1:19" x14ac:dyDescent="0.2">
      <c r="A132" s="158" t="s">
        <v>110</v>
      </c>
      <c r="B132" s="15" t="s">
        <v>74</v>
      </c>
      <c r="C132" s="1">
        <v>22488</v>
      </c>
      <c r="D132" s="1">
        <v>22666</v>
      </c>
      <c r="E132" s="1">
        <v>22611</v>
      </c>
      <c r="F132" s="1">
        <v>22643</v>
      </c>
      <c r="G132" s="1">
        <v>22662</v>
      </c>
      <c r="H132" s="1">
        <v>22626</v>
      </c>
      <c r="I132" s="1">
        <v>22516</v>
      </c>
      <c r="J132" s="1">
        <v>22662</v>
      </c>
      <c r="K132" s="1">
        <v>22710</v>
      </c>
      <c r="L132" s="1">
        <v>22583</v>
      </c>
      <c r="M132" s="1">
        <v>22390</v>
      </c>
      <c r="N132" s="1">
        <v>21654</v>
      </c>
      <c r="O132" s="1">
        <v>21476</v>
      </c>
      <c r="P132" s="1">
        <v>21703</v>
      </c>
      <c r="Q132" s="145">
        <v>21657</v>
      </c>
      <c r="R132" s="147">
        <f t="shared" si="3"/>
        <v>21657</v>
      </c>
      <c r="S132" s="147"/>
    </row>
    <row r="133" spans="1:19" x14ac:dyDescent="0.2">
      <c r="A133" s="158" t="s">
        <v>110</v>
      </c>
      <c r="B133" s="15" t="s">
        <v>75</v>
      </c>
      <c r="C133" s="1">
        <v>5518</v>
      </c>
      <c r="D133" s="1">
        <v>5381</v>
      </c>
      <c r="E133" s="1">
        <v>5351</v>
      </c>
      <c r="F133" s="1">
        <v>5293</v>
      </c>
      <c r="G133" s="1">
        <v>5279</v>
      </c>
      <c r="H133" s="1">
        <v>5243</v>
      </c>
      <c r="I133" s="1">
        <v>5150</v>
      </c>
      <c r="J133" s="1">
        <v>5120</v>
      </c>
      <c r="K133" s="1">
        <v>5078</v>
      </c>
      <c r="L133" s="1">
        <v>5101</v>
      </c>
      <c r="M133" s="1">
        <v>5118</v>
      </c>
      <c r="N133" s="1">
        <v>4956</v>
      </c>
      <c r="O133" s="1">
        <v>4866</v>
      </c>
      <c r="P133" s="1">
        <v>4940</v>
      </c>
      <c r="Q133" s="145">
        <v>4876</v>
      </c>
      <c r="R133" s="147">
        <f t="shared" si="3"/>
        <v>4876</v>
      </c>
      <c r="S133" s="147"/>
    </row>
    <row r="134" spans="1:19" x14ac:dyDescent="0.2">
      <c r="A134" s="158" t="s">
        <v>110</v>
      </c>
      <c r="B134" s="15" t="s">
        <v>76</v>
      </c>
      <c r="C134" s="1">
        <v>23271</v>
      </c>
      <c r="D134" s="1">
        <v>23084</v>
      </c>
      <c r="E134" s="1">
        <v>22644</v>
      </c>
      <c r="F134" s="1">
        <v>22295</v>
      </c>
      <c r="G134" s="1">
        <v>22064</v>
      </c>
      <c r="H134" s="1">
        <v>21892</v>
      </c>
      <c r="I134" s="1">
        <v>21657</v>
      </c>
      <c r="J134" s="1">
        <v>21603</v>
      </c>
      <c r="K134" s="1">
        <v>21541</v>
      </c>
      <c r="L134" s="1">
        <v>21393</v>
      </c>
      <c r="M134" s="1">
        <v>21202</v>
      </c>
      <c r="N134" s="1">
        <v>20766</v>
      </c>
      <c r="O134" s="1">
        <v>20617</v>
      </c>
      <c r="P134" s="1">
        <v>20632</v>
      </c>
      <c r="Q134" s="145">
        <v>20444</v>
      </c>
      <c r="R134" s="147">
        <f t="shared" si="3"/>
        <v>20444</v>
      </c>
      <c r="S134" s="147"/>
    </row>
    <row r="135" spans="1:19" x14ac:dyDescent="0.2">
      <c r="A135" s="158" t="s">
        <v>110</v>
      </c>
      <c r="B135" s="15" t="s">
        <v>77</v>
      </c>
      <c r="C135" s="1">
        <v>68575</v>
      </c>
      <c r="D135" s="1">
        <v>67830</v>
      </c>
      <c r="E135" s="1">
        <v>66901</v>
      </c>
      <c r="F135" s="1">
        <v>65897</v>
      </c>
      <c r="G135" s="1">
        <v>65529</v>
      </c>
      <c r="H135" s="1">
        <v>65121</v>
      </c>
      <c r="I135" s="1">
        <v>64929</v>
      </c>
      <c r="J135" s="1">
        <v>64976</v>
      </c>
      <c r="K135" s="1">
        <v>64814</v>
      </c>
      <c r="L135" s="1">
        <v>64514</v>
      </c>
      <c r="M135" s="1">
        <v>63860</v>
      </c>
      <c r="N135" s="1">
        <v>61049</v>
      </c>
      <c r="O135" s="1">
        <v>61157</v>
      </c>
      <c r="P135" s="1">
        <v>62521</v>
      </c>
      <c r="Q135" s="145">
        <v>62205</v>
      </c>
      <c r="R135" s="147">
        <f t="shared" si="3"/>
        <v>62205</v>
      </c>
      <c r="S135" s="147"/>
    </row>
    <row r="136" spans="1:19" x14ac:dyDescent="0.2">
      <c r="A136" s="158" t="s">
        <v>110</v>
      </c>
      <c r="B136" s="15" t="s">
        <v>78</v>
      </c>
      <c r="C136" s="1">
        <v>18717</v>
      </c>
      <c r="D136" s="1">
        <v>18652</v>
      </c>
      <c r="E136" s="1">
        <v>18754</v>
      </c>
      <c r="F136" s="1">
        <v>18738</v>
      </c>
      <c r="G136" s="1">
        <v>18474</v>
      </c>
      <c r="H136" s="1">
        <v>18826</v>
      </c>
      <c r="I136" s="1">
        <v>18688</v>
      </c>
      <c r="J136" s="1">
        <v>18652</v>
      </c>
      <c r="K136" s="1">
        <v>18508</v>
      </c>
      <c r="L136" s="1">
        <v>18193</v>
      </c>
      <c r="M136" s="1">
        <v>18244</v>
      </c>
      <c r="N136" s="1">
        <v>17715</v>
      </c>
      <c r="O136" s="1">
        <v>17733</v>
      </c>
      <c r="P136" s="1">
        <v>18157</v>
      </c>
      <c r="Q136" s="145">
        <v>18035</v>
      </c>
      <c r="R136" s="147">
        <f t="shared" si="3"/>
        <v>18035</v>
      </c>
      <c r="S136" s="147"/>
    </row>
    <row r="137" spans="1:19" x14ac:dyDescent="0.2">
      <c r="A137" s="158" t="s">
        <v>110</v>
      </c>
      <c r="B137" s="15" t="s">
        <v>79</v>
      </c>
      <c r="C137" s="1">
        <v>21678</v>
      </c>
      <c r="D137" s="1">
        <v>21147</v>
      </c>
      <c r="E137" s="1">
        <v>20781</v>
      </c>
      <c r="F137" s="1">
        <v>20344</v>
      </c>
      <c r="G137" s="1">
        <v>19810</v>
      </c>
      <c r="H137" s="1">
        <v>19375</v>
      </c>
      <c r="I137" s="1">
        <v>19096</v>
      </c>
      <c r="J137" s="1">
        <v>19012</v>
      </c>
      <c r="K137" s="1">
        <v>18917</v>
      </c>
      <c r="L137" s="1">
        <v>18805</v>
      </c>
      <c r="M137" s="1">
        <v>18483</v>
      </c>
      <c r="N137" s="1">
        <v>17740</v>
      </c>
      <c r="O137" s="1">
        <v>17579</v>
      </c>
      <c r="P137" s="1">
        <v>17896</v>
      </c>
      <c r="Q137" s="145">
        <v>17763</v>
      </c>
      <c r="R137" s="147">
        <f t="shared" si="3"/>
        <v>17763</v>
      </c>
      <c r="S137" s="147"/>
    </row>
    <row r="138" spans="1:19" x14ac:dyDescent="0.2">
      <c r="A138" s="158" t="s">
        <v>110</v>
      </c>
      <c r="B138" s="15" t="s">
        <v>80</v>
      </c>
      <c r="C138" s="1">
        <v>38416</v>
      </c>
      <c r="D138" s="1">
        <v>39031</v>
      </c>
      <c r="E138" s="1">
        <v>39037</v>
      </c>
      <c r="F138" s="1">
        <v>38841</v>
      </c>
      <c r="G138" s="1">
        <v>38880</v>
      </c>
      <c r="H138" s="1">
        <v>38811</v>
      </c>
      <c r="I138" s="1">
        <v>38973</v>
      </c>
      <c r="J138" s="1">
        <v>39309</v>
      </c>
      <c r="K138" s="1">
        <v>39625</v>
      </c>
      <c r="L138" s="1">
        <v>39800</v>
      </c>
      <c r="M138" s="1">
        <v>39885</v>
      </c>
      <c r="N138" s="1">
        <v>38344</v>
      </c>
      <c r="O138" s="1">
        <v>38262</v>
      </c>
      <c r="P138" s="1">
        <v>39562</v>
      </c>
      <c r="Q138" s="145">
        <v>39501</v>
      </c>
      <c r="R138" s="147">
        <f t="shared" si="3"/>
        <v>39501</v>
      </c>
      <c r="S138" s="147"/>
    </row>
    <row r="139" spans="1:19" x14ac:dyDescent="0.2">
      <c r="A139" s="158" t="s">
        <v>110</v>
      </c>
      <c r="B139" s="16" t="s">
        <v>24</v>
      </c>
      <c r="C139" s="1">
        <v>1108000</v>
      </c>
      <c r="D139" s="1">
        <v>1097605</v>
      </c>
      <c r="E139" s="1">
        <v>1087643</v>
      </c>
      <c r="F139" s="1">
        <v>1074897</v>
      </c>
      <c r="G139" s="1">
        <v>1066645</v>
      </c>
      <c r="H139" s="1">
        <v>1060244</v>
      </c>
      <c r="I139" s="1">
        <v>1052873</v>
      </c>
      <c r="J139" s="1">
        <v>1053044</v>
      </c>
      <c r="K139" s="1">
        <v>1052278</v>
      </c>
      <c r="L139" s="1">
        <v>1052762</v>
      </c>
      <c r="M139" s="1">
        <v>1045490</v>
      </c>
      <c r="N139" s="1">
        <v>1013244</v>
      </c>
      <c r="O139" s="1">
        <v>1013067</v>
      </c>
      <c r="P139" s="1">
        <v>1035394</v>
      </c>
      <c r="Q139" s="145">
        <v>1033183</v>
      </c>
      <c r="R139" s="147">
        <f t="shared" si="3"/>
        <v>1033183</v>
      </c>
      <c r="S139" s="147"/>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D577"/>
  <sheetViews>
    <sheetView zoomScaleNormal="100" workbookViewId="0"/>
  </sheetViews>
  <sheetFormatPr defaultRowHeight="12.75" x14ac:dyDescent="0.2"/>
  <cols>
    <col min="1" max="1" width="22.85546875" style="30" bestFit="1" customWidth="1"/>
    <col min="2" max="2" width="19.42578125" style="18" bestFit="1" customWidth="1"/>
    <col min="3" max="3" width="22.140625" style="18" customWidth="1"/>
    <col min="4" max="4" width="14.7109375" style="18" bestFit="1" customWidth="1"/>
    <col min="5" max="5" width="11.42578125" style="18" bestFit="1" customWidth="1"/>
    <col min="6" max="6" width="11.85546875" style="18" bestFit="1" customWidth="1"/>
    <col min="7" max="7" width="7.42578125" style="18" bestFit="1" customWidth="1"/>
    <col min="8" max="8" width="9.7109375" style="18" customWidth="1"/>
    <col min="9" max="9" width="8.85546875" style="18" bestFit="1" customWidth="1"/>
    <col min="10" max="10" width="9.85546875" style="18" bestFit="1" customWidth="1"/>
    <col min="11" max="11" width="11.42578125" style="18" bestFit="1" customWidth="1"/>
    <col min="12" max="12" width="9.7109375" style="18" customWidth="1"/>
    <col min="13" max="13" width="7.140625" style="18" bestFit="1" customWidth="1"/>
    <col min="14" max="14" width="9.85546875" style="18" bestFit="1" customWidth="1"/>
    <col min="15" max="15" width="7.140625" style="18" bestFit="1" customWidth="1"/>
    <col min="16" max="16" width="9.7109375" style="18" customWidth="1"/>
    <col min="17" max="17" width="7.140625" style="18" bestFit="1" customWidth="1"/>
    <col min="18" max="18" width="9.85546875" style="18" bestFit="1" customWidth="1"/>
    <col min="19" max="19" width="7.140625" style="18" bestFit="1" customWidth="1"/>
    <col min="20" max="21" width="6.140625" style="18" bestFit="1" customWidth="1"/>
    <col min="22" max="25" width="5.140625" style="18" bestFit="1" customWidth="1"/>
    <col min="26" max="28" width="6.140625" style="18" bestFit="1" customWidth="1"/>
    <col min="29" max="30" width="7.140625" style="18" bestFit="1" customWidth="1"/>
    <col min="31" max="16384" width="9.140625" style="18"/>
  </cols>
  <sheetData>
    <row r="1" spans="1:11" s="31" customFormat="1" x14ac:dyDescent="0.2">
      <c r="A1" s="30"/>
      <c r="B1" s="30"/>
      <c r="C1" s="30">
        <v>3</v>
      </c>
      <c r="D1" s="31">
        <v>4</v>
      </c>
      <c r="E1" s="30">
        <v>5</v>
      </c>
      <c r="F1" s="31">
        <v>6</v>
      </c>
      <c r="G1" s="30">
        <v>7</v>
      </c>
      <c r="H1" s="31">
        <v>8</v>
      </c>
      <c r="I1" s="30">
        <v>9</v>
      </c>
      <c r="J1" s="31">
        <v>10</v>
      </c>
      <c r="K1" s="30">
        <v>11</v>
      </c>
    </row>
    <row r="2" spans="1:11" s="39" customFormat="1" x14ac:dyDescent="0.2">
      <c r="A2" s="164" t="s">
        <v>799</v>
      </c>
      <c r="B2" s="19"/>
      <c r="C2" s="19"/>
      <c r="D2" s="304" t="s">
        <v>588</v>
      </c>
      <c r="E2" s="305" t="s">
        <v>592</v>
      </c>
      <c r="F2" s="306" t="s">
        <v>589</v>
      </c>
      <c r="G2" s="305" t="s">
        <v>9</v>
      </c>
      <c r="H2" s="306" t="s">
        <v>590</v>
      </c>
      <c r="I2" s="305" t="s">
        <v>591</v>
      </c>
      <c r="J2" s="39" t="s">
        <v>730</v>
      </c>
      <c r="K2" s="19" t="s">
        <v>731</v>
      </c>
    </row>
    <row r="3" spans="1:11" s="33" customFormat="1" x14ac:dyDescent="0.2">
      <c r="A3" s="30" t="s">
        <v>555</v>
      </c>
      <c r="B3" s="18">
        <v>2013</v>
      </c>
      <c r="C3" s="18" t="s">
        <v>49</v>
      </c>
      <c r="D3" s="38">
        <v>3801</v>
      </c>
      <c r="E3" s="156">
        <v>1801</v>
      </c>
      <c r="F3" s="155">
        <v>1436</v>
      </c>
      <c r="G3" s="156">
        <v>569</v>
      </c>
      <c r="H3" s="155"/>
      <c r="I3" s="156">
        <v>225</v>
      </c>
      <c r="K3" s="18"/>
    </row>
    <row r="4" spans="1:11" s="33" customFormat="1" x14ac:dyDescent="0.2">
      <c r="A4" s="30" t="s">
        <v>556</v>
      </c>
      <c r="B4" s="18">
        <v>2013</v>
      </c>
      <c r="C4" s="18" t="s">
        <v>50</v>
      </c>
      <c r="D4" s="38">
        <v>4328</v>
      </c>
      <c r="E4" s="156">
        <v>2242</v>
      </c>
      <c r="F4" s="155">
        <v>2593</v>
      </c>
      <c r="G4" s="156">
        <v>222</v>
      </c>
      <c r="H4" s="155"/>
      <c r="I4" s="156">
        <v>287</v>
      </c>
      <c r="K4" s="18"/>
    </row>
    <row r="5" spans="1:11" s="33" customFormat="1" x14ac:dyDescent="0.2">
      <c r="A5" s="30" t="s">
        <v>557</v>
      </c>
      <c r="B5" s="18">
        <v>2013</v>
      </c>
      <c r="C5" s="18" t="s">
        <v>51</v>
      </c>
      <c r="D5" s="38">
        <v>4025</v>
      </c>
      <c r="E5" s="156">
        <v>1473</v>
      </c>
      <c r="F5" s="155">
        <v>2715</v>
      </c>
      <c r="G5" s="156">
        <v>461</v>
      </c>
      <c r="H5" s="155"/>
      <c r="I5" s="156">
        <v>25</v>
      </c>
      <c r="K5" s="18"/>
    </row>
    <row r="6" spans="1:11" s="33" customFormat="1" x14ac:dyDescent="0.2">
      <c r="A6" s="30" t="s">
        <v>558</v>
      </c>
      <c r="B6" s="18">
        <v>2013</v>
      </c>
      <c r="C6" s="18" t="s">
        <v>52</v>
      </c>
      <c r="D6" s="38">
        <v>2192</v>
      </c>
      <c r="E6" s="156">
        <v>982</v>
      </c>
      <c r="F6" s="155">
        <v>1493</v>
      </c>
      <c r="G6" s="156">
        <v>135</v>
      </c>
      <c r="H6" s="155"/>
      <c r="I6" s="156">
        <v>142</v>
      </c>
      <c r="K6" s="18"/>
    </row>
    <row r="7" spans="1:11" s="33" customFormat="1" x14ac:dyDescent="0.2">
      <c r="A7" s="30" t="s">
        <v>559</v>
      </c>
      <c r="B7" s="18">
        <v>2013</v>
      </c>
      <c r="C7" s="18" t="s">
        <v>53</v>
      </c>
      <c r="D7" s="38">
        <v>1752</v>
      </c>
      <c r="E7" s="156">
        <v>725</v>
      </c>
      <c r="F7" s="155">
        <v>1494</v>
      </c>
      <c r="G7" s="156">
        <v>109</v>
      </c>
      <c r="H7" s="155"/>
      <c r="I7" s="156">
        <v>39</v>
      </c>
      <c r="K7" s="18"/>
    </row>
    <row r="8" spans="1:11" s="33" customFormat="1" x14ac:dyDescent="0.2">
      <c r="A8" s="30" t="s">
        <v>560</v>
      </c>
      <c r="B8" s="18">
        <v>2013</v>
      </c>
      <c r="C8" s="18" t="s">
        <v>54</v>
      </c>
      <c r="D8" s="38">
        <v>3854</v>
      </c>
      <c r="E8" s="156">
        <v>2278</v>
      </c>
      <c r="F8" s="155">
        <v>2326</v>
      </c>
      <c r="G8" s="156">
        <v>370</v>
      </c>
      <c r="H8" s="155"/>
      <c r="I8" s="156">
        <v>280</v>
      </c>
      <c r="K8" s="18"/>
    </row>
    <row r="9" spans="1:11" s="33" customFormat="1" x14ac:dyDescent="0.2">
      <c r="A9" s="30" t="s">
        <v>561</v>
      </c>
      <c r="B9" s="18">
        <v>2013</v>
      </c>
      <c r="C9" s="18" t="s">
        <v>55</v>
      </c>
      <c r="D9" s="38">
        <v>6787</v>
      </c>
      <c r="E9" s="156">
        <v>1751</v>
      </c>
      <c r="F9" s="155">
        <v>5780</v>
      </c>
      <c r="G9" s="156">
        <v>0</v>
      </c>
      <c r="H9" s="155"/>
      <c r="I9" s="156">
        <v>48</v>
      </c>
      <c r="K9" s="18"/>
    </row>
    <row r="10" spans="1:11" s="33" customFormat="1" x14ac:dyDescent="0.2">
      <c r="A10" s="30" t="s">
        <v>562</v>
      </c>
      <c r="B10" s="18">
        <v>2013</v>
      </c>
      <c r="C10" s="18" t="s">
        <v>56</v>
      </c>
      <c r="D10" s="38">
        <v>4121</v>
      </c>
      <c r="E10" s="156">
        <v>1853</v>
      </c>
      <c r="F10" s="155">
        <v>3151</v>
      </c>
      <c r="G10" s="156">
        <v>424</v>
      </c>
      <c r="H10" s="155"/>
      <c r="I10" s="156">
        <v>132</v>
      </c>
      <c r="K10" s="18"/>
    </row>
    <row r="11" spans="1:11" s="33" customFormat="1" x14ac:dyDescent="0.2">
      <c r="A11" s="30" t="s">
        <v>563</v>
      </c>
      <c r="B11" s="18">
        <v>2013</v>
      </c>
      <c r="C11" s="3" t="s">
        <v>57</v>
      </c>
      <c r="D11" s="38">
        <v>2888</v>
      </c>
      <c r="E11" s="156">
        <v>1213</v>
      </c>
      <c r="F11" s="155">
        <v>2179</v>
      </c>
      <c r="G11" s="156">
        <v>46</v>
      </c>
      <c r="H11" s="155"/>
      <c r="I11" s="156">
        <v>178</v>
      </c>
      <c r="K11" s="18"/>
    </row>
    <row r="12" spans="1:11" s="33" customFormat="1" x14ac:dyDescent="0.2">
      <c r="A12" s="30" t="s">
        <v>564</v>
      </c>
      <c r="B12" s="18">
        <v>2013</v>
      </c>
      <c r="C12" s="18" t="s">
        <v>58</v>
      </c>
      <c r="D12" s="38">
        <v>3275</v>
      </c>
      <c r="E12" s="156">
        <v>1533</v>
      </c>
      <c r="F12" s="155">
        <v>2464</v>
      </c>
      <c r="G12" s="156">
        <v>422</v>
      </c>
      <c r="H12" s="155"/>
      <c r="I12" s="156">
        <v>162</v>
      </c>
      <c r="K12" s="18"/>
    </row>
    <row r="13" spans="1:11" s="33" customFormat="1" x14ac:dyDescent="0.2">
      <c r="A13" s="30" t="s">
        <v>565</v>
      </c>
      <c r="B13" s="18">
        <v>2013</v>
      </c>
      <c r="C13" s="18" t="s">
        <v>59</v>
      </c>
      <c r="D13" s="38">
        <v>2076</v>
      </c>
      <c r="E13" s="156">
        <v>1023</v>
      </c>
      <c r="F13" s="155">
        <v>1306</v>
      </c>
      <c r="G13" s="156">
        <v>0</v>
      </c>
      <c r="H13" s="155"/>
      <c r="I13" s="156">
        <v>188</v>
      </c>
      <c r="K13" s="18"/>
    </row>
    <row r="14" spans="1:11" s="33" customFormat="1" x14ac:dyDescent="0.2">
      <c r="A14" s="30" t="s">
        <v>566</v>
      </c>
      <c r="B14" s="18">
        <v>2013</v>
      </c>
      <c r="C14" s="18" t="s">
        <v>60</v>
      </c>
      <c r="D14" s="38">
        <v>8973</v>
      </c>
      <c r="E14" s="156">
        <v>4304</v>
      </c>
      <c r="F14" s="155">
        <v>6370</v>
      </c>
      <c r="G14" s="156">
        <v>55</v>
      </c>
      <c r="H14" s="155"/>
      <c r="I14" s="156">
        <v>946</v>
      </c>
      <c r="K14" s="18"/>
    </row>
    <row r="15" spans="1:11" s="33" customFormat="1" x14ac:dyDescent="0.2">
      <c r="A15" s="30" t="s">
        <v>567</v>
      </c>
      <c r="B15" s="18">
        <v>2013</v>
      </c>
      <c r="C15" s="18" t="s">
        <v>61</v>
      </c>
      <c r="D15" s="38">
        <v>858</v>
      </c>
      <c r="E15" s="156">
        <v>535</v>
      </c>
      <c r="F15" s="155">
        <v>599</v>
      </c>
      <c r="G15" s="156">
        <v>0</v>
      </c>
      <c r="H15" s="155"/>
      <c r="I15" s="156">
        <v>27</v>
      </c>
      <c r="K15" s="18"/>
    </row>
    <row r="16" spans="1:11" s="33" customFormat="1" x14ac:dyDescent="0.2">
      <c r="A16" s="30" t="s">
        <v>568</v>
      </c>
      <c r="B16" s="18">
        <v>2013</v>
      </c>
      <c r="C16" s="18" t="s">
        <v>62</v>
      </c>
      <c r="D16" s="38">
        <v>5441</v>
      </c>
      <c r="E16" s="156">
        <v>2441</v>
      </c>
      <c r="F16" s="155">
        <v>4263</v>
      </c>
      <c r="G16" s="156">
        <v>306</v>
      </c>
      <c r="H16" s="155"/>
      <c r="I16" s="156">
        <v>60</v>
      </c>
      <c r="K16" s="18"/>
    </row>
    <row r="17" spans="1:11" s="33" customFormat="1" x14ac:dyDescent="0.2">
      <c r="A17" s="30" t="s">
        <v>569</v>
      </c>
      <c r="B17" s="18">
        <v>2013</v>
      </c>
      <c r="C17" s="18" t="s">
        <v>63</v>
      </c>
      <c r="D17" s="38">
        <v>8523</v>
      </c>
      <c r="E17" s="156">
        <v>4198</v>
      </c>
      <c r="F17" s="155">
        <v>6313</v>
      </c>
      <c r="G17" s="156">
        <v>846</v>
      </c>
      <c r="H17" s="155"/>
      <c r="I17" s="156">
        <v>344</v>
      </c>
      <c r="K17" s="18"/>
    </row>
    <row r="18" spans="1:11" s="33" customFormat="1" x14ac:dyDescent="0.2">
      <c r="A18" s="30" t="s">
        <v>570</v>
      </c>
      <c r="B18" s="18">
        <v>2013</v>
      </c>
      <c r="C18" s="18" t="s">
        <v>64</v>
      </c>
      <c r="D18" s="38">
        <v>17995</v>
      </c>
      <c r="E18" s="156">
        <v>6212</v>
      </c>
      <c r="F18" s="155">
        <v>15077</v>
      </c>
      <c r="G18" s="156">
        <v>230</v>
      </c>
      <c r="H18" s="155"/>
      <c r="I18" s="156">
        <v>367</v>
      </c>
      <c r="K18" s="18"/>
    </row>
    <row r="19" spans="1:11" s="33" customFormat="1" x14ac:dyDescent="0.2">
      <c r="A19" s="30" t="s">
        <v>571</v>
      </c>
      <c r="B19" s="18">
        <v>2013</v>
      </c>
      <c r="C19" s="18" t="s">
        <v>65</v>
      </c>
      <c r="D19" s="38">
        <v>6192</v>
      </c>
      <c r="E19" s="156">
        <v>1921</v>
      </c>
      <c r="F19" s="155">
        <v>4328</v>
      </c>
      <c r="G19" s="156">
        <v>203</v>
      </c>
      <c r="H19" s="155"/>
      <c r="I19" s="156">
        <v>296</v>
      </c>
      <c r="K19" s="18"/>
    </row>
    <row r="20" spans="1:11" s="33" customFormat="1" x14ac:dyDescent="0.2">
      <c r="A20" s="30" t="s">
        <v>572</v>
      </c>
      <c r="B20" s="18">
        <v>2013</v>
      </c>
      <c r="C20" s="18" t="s">
        <v>66</v>
      </c>
      <c r="D20" s="38">
        <v>2724</v>
      </c>
      <c r="E20" s="156">
        <v>1358</v>
      </c>
      <c r="F20" s="155">
        <v>2130</v>
      </c>
      <c r="G20" s="156">
        <v>160</v>
      </c>
      <c r="H20" s="155"/>
      <c r="I20" s="156">
        <v>85</v>
      </c>
      <c r="K20" s="18"/>
    </row>
    <row r="21" spans="1:11" s="33" customFormat="1" x14ac:dyDescent="0.2">
      <c r="A21" s="30" t="s">
        <v>573</v>
      </c>
      <c r="B21" s="18">
        <v>2013</v>
      </c>
      <c r="C21" s="18" t="s">
        <v>67</v>
      </c>
      <c r="D21" s="38">
        <v>2416</v>
      </c>
      <c r="E21" s="156">
        <v>947</v>
      </c>
      <c r="F21" s="155">
        <v>1982</v>
      </c>
      <c r="G21" s="156">
        <v>89</v>
      </c>
      <c r="H21" s="155"/>
      <c r="I21" s="156">
        <v>89</v>
      </c>
      <c r="K21" s="18"/>
    </row>
    <row r="22" spans="1:11" s="33" customFormat="1" x14ac:dyDescent="0.2">
      <c r="A22" s="30" t="s">
        <v>574</v>
      </c>
      <c r="B22" s="18">
        <v>2013</v>
      </c>
      <c r="C22" s="18" t="s">
        <v>68</v>
      </c>
      <c r="D22" s="38">
        <v>2352</v>
      </c>
      <c r="E22" s="156">
        <v>1208</v>
      </c>
      <c r="F22" s="155">
        <v>1463</v>
      </c>
      <c r="G22" s="156">
        <v>210</v>
      </c>
      <c r="H22" s="155"/>
      <c r="I22" s="156">
        <v>155</v>
      </c>
      <c r="K22" s="18"/>
    </row>
    <row r="23" spans="1:11" s="33" customFormat="1" x14ac:dyDescent="0.2">
      <c r="A23" s="30" t="s">
        <v>575</v>
      </c>
      <c r="B23" s="18">
        <v>2013</v>
      </c>
      <c r="C23" s="18" t="s">
        <v>69</v>
      </c>
      <c r="D23" s="38">
        <v>4239</v>
      </c>
      <c r="E23" s="156">
        <v>1988</v>
      </c>
      <c r="F23" s="155">
        <v>2933</v>
      </c>
      <c r="G23" s="156">
        <v>260</v>
      </c>
      <c r="H23" s="155"/>
      <c r="I23" s="156">
        <v>131</v>
      </c>
      <c r="K23" s="18"/>
    </row>
    <row r="24" spans="1:11" s="33" customFormat="1" x14ac:dyDescent="0.2">
      <c r="A24" s="30" t="s">
        <v>576</v>
      </c>
      <c r="B24" s="18">
        <v>2013</v>
      </c>
      <c r="C24" s="18" t="s">
        <v>70</v>
      </c>
      <c r="D24" s="38">
        <v>12959</v>
      </c>
      <c r="E24" s="156">
        <v>3283</v>
      </c>
      <c r="F24" s="155">
        <v>11629</v>
      </c>
      <c r="G24" s="156">
        <v>49</v>
      </c>
      <c r="H24" s="155"/>
      <c r="I24" s="156">
        <v>102</v>
      </c>
      <c r="K24" s="18"/>
    </row>
    <row r="25" spans="1:11" s="33" customFormat="1" x14ac:dyDescent="0.2">
      <c r="A25" s="30" t="s">
        <v>577</v>
      </c>
      <c r="B25" s="18">
        <v>2013</v>
      </c>
      <c r="C25" s="18" t="s">
        <v>71</v>
      </c>
      <c r="D25" s="38">
        <v>660</v>
      </c>
      <c r="E25" s="156">
        <v>230</v>
      </c>
      <c r="F25" s="155">
        <v>577</v>
      </c>
      <c r="G25" s="156">
        <v>50</v>
      </c>
      <c r="H25" s="155"/>
      <c r="I25" s="156">
        <v>53</v>
      </c>
      <c r="K25" s="18"/>
    </row>
    <row r="26" spans="1:11" s="33" customFormat="1" x14ac:dyDescent="0.2">
      <c r="A26" s="30" t="s">
        <v>578</v>
      </c>
      <c r="B26" s="18">
        <v>2013</v>
      </c>
      <c r="C26" s="18" t="s">
        <v>72</v>
      </c>
      <c r="D26" s="38">
        <v>3158</v>
      </c>
      <c r="E26" s="156">
        <v>1208</v>
      </c>
      <c r="F26" s="155">
        <v>2612</v>
      </c>
      <c r="G26" s="156">
        <v>243</v>
      </c>
      <c r="H26" s="155"/>
      <c r="I26" s="156">
        <v>90</v>
      </c>
      <c r="K26" s="18"/>
    </row>
    <row r="27" spans="1:11" s="33" customFormat="1" x14ac:dyDescent="0.2">
      <c r="A27" s="30" t="s">
        <v>579</v>
      </c>
      <c r="B27" s="18">
        <v>2013</v>
      </c>
      <c r="C27" s="18" t="s">
        <v>73</v>
      </c>
      <c r="D27" s="38">
        <v>3868</v>
      </c>
      <c r="E27" s="156">
        <v>1901</v>
      </c>
      <c r="F27" s="155">
        <v>2803</v>
      </c>
      <c r="G27" s="156">
        <v>504</v>
      </c>
      <c r="H27" s="155"/>
      <c r="I27" s="156">
        <v>42</v>
      </c>
      <c r="K27" s="18"/>
    </row>
    <row r="28" spans="1:11" s="33" customFormat="1" x14ac:dyDescent="0.2">
      <c r="A28" s="30" t="s">
        <v>580</v>
      </c>
      <c r="B28" s="18">
        <v>2013</v>
      </c>
      <c r="C28" s="18" t="s">
        <v>74</v>
      </c>
      <c r="D28" s="38">
        <v>4558</v>
      </c>
      <c r="E28" s="156">
        <v>1414</v>
      </c>
      <c r="F28" s="155">
        <v>3837</v>
      </c>
      <c r="G28" s="156">
        <v>367</v>
      </c>
      <c r="H28" s="155"/>
      <c r="I28" s="156">
        <v>310</v>
      </c>
      <c r="K28" s="18"/>
    </row>
    <row r="29" spans="1:11" s="33" customFormat="1" x14ac:dyDescent="0.2">
      <c r="A29" s="30" t="s">
        <v>581</v>
      </c>
      <c r="B29" s="18">
        <v>2013</v>
      </c>
      <c r="C29" s="18" t="s">
        <v>75</v>
      </c>
      <c r="D29" s="38">
        <v>968</v>
      </c>
      <c r="E29" s="156">
        <v>444</v>
      </c>
      <c r="F29" s="155">
        <v>680</v>
      </c>
      <c r="G29" s="156">
        <v>158</v>
      </c>
      <c r="H29" s="155"/>
      <c r="I29" s="156">
        <v>29</v>
      </c>
      <c r="K29" s="18"/>
    </row>
    <row r="30" spans="1:11" s="33" customFormat="1" x14ac:dyDescent="0.2">
      <c r="A30" s="30" t="s">
        <v>582</v>
      </c>
      <c r="B30" s="18">
        <v>2013</v>
      </c>
      <c r="C30" s="18" t="s">
        <v>76</v>
      </c>
      <c r="D30" s="38">
        <v>4221</v>
      </c>
      <c r="E30" s="156">
        <v>2252</v>
      </c>
      <c r="F30" s="155">
        <v>2464</v>
      </c>
      <c r="G30" s="156">
        <v>430</v>
      </c>
      <c r="H30" s="155"/>
      <c r="I30" s="156">
        <v>79</v>
      </c>
      <c r="K30" s="18"/>
    </row>
    <row r="31" spans="1:11" s="33" customFormat="1" x14ac:dyDescent="0.2">
      <c r="A31" s="30" t="s">
        <v>583</v>
      </c>
      <c r="B31" s="18">
        <v>2013</v>
      </c>
      <c r="C31" s="18" t="s">
        <v>77</v>
      </c>
      <c r="D31" s="38">
        <v>9534</v>
      </c>
      <c r="E31" s="156">
        <v>3644</v>
      </c>
      <c r="F31" s="155">
        <v>8212</v>
      </c>
      <c r="G31" s="156">
        <v>450</v>
      </c>
      <c r="H31" s="155"/>
      <c r="I31" s="156">
        <v>236</v>
      </c>
      <c r="K31" s="18"/>
    </row>
    <row r="32" spans="1:11" s="33" customFormat="1" x14ac:dyDescent="0.2">
      <c r="A32" s="30" t="s">
        <v>584</v>
      </c>
      <c r="B32" s="18">
        <v>2013</v>
      </c>
      <c r="C32" s="18" t="s">
        <v>78</v>
      </c>
      <c r="D32" s="38">
        <v>2456</v>
      </c>
      <c r="E32" s="156">
        <v>1256</v>
      </c>
      <c r="F32" s="155">
        <v>1871</v>
      </c>
      <c r="G32" s="156">
        <v>132</v>
      </c>
      <c r="H32" s="155"/>
      <c r="I32" s="156">
        <v>95</v>
      </c>
      <c r="K32" s="18"/>
    </row>
    <row r="33" spans="1:11" s="33" customFormat="1" x14ac:dyDescent="0.2">
      <c r="A33" s="30" t="s">
        <v>585</v>
      </c>
      <c r="B33" s="18">
        <v>2013</v>
      </c>
      <c r="C33" s="18" t="s">
        <v>79</v>
      </c>
      <c r="D33" s="38">
        <v>2812</v>
      </c>
      <c r="E33" s="156">
        <v>1520</v>
      </c>
      <c r="F33" s="155">
        <v>2200</v>
      </c>
      <c r="G33" s="156">
        <v>224</v>
      </c>
      <c r="H33" s="155"/>
      <c r="I33" s="156">
        <v>64</v>
      </c>
      <c r="K33" s="18"/>
    </row>
    <row r="34" spans="1:11" s="33" customFormat="1" x14ac:dyDescent="0.2">
      <c r="A34" s="30" t="s">
        <v>586</v>
      </c>
      <c r="B34" s="18">
        <v>2013</v>
      </c>
      <c r="C34" s="18" t="s">
        <v>80</v>
      </c>
      <c r="D34" s="38">
        <v>7567</v>
      </c>
      <c r="E34" s="156">
        <v>1930</v>
      </c>
      <c r="F34" s="155">
        <v>4799</v>
      </c>
      <c r="G34" s="156">
        <v>321</v>
      </c>
      <c r="H34" s="155"/>
      <c r="I34" s="156">
        <v>97</v>
      </c>
      <c r="K34" s="18"/>
    </row>
    <row r="35" spans="1:11" s="33" customFormat="1" x14ac:dyDescent="0.2">
      <c r="A35" s="30" t="s">
        <v>587</v>
      </c>
      <c r="B35" s="18">
        <v>2013</v>
      </c>
      <c r="C35" s="19" t="s">
        <v>24</v>
      </c>
      <c r="D35" s="38">
        <v>151574</v>
      </c>
      <c r="E35" s="156">
        <v>61068</v>
      </c>
      <c r="F35" s="155">
        <v>114079</v>
      </c>
      <c r="G35" s="156">
        <v>8045</v>
      </c>
      <c r="H35" s="155"/>
      <c r="I35" s="156">
        <v>5403</v>
      </c>
      <c r="K35" s="18"/>
    </row>
    <row r="36" spans="1:11" s="100" customFormat="1" x14ac:dyDescent="0.2">
      <c r="A36" s="30" t="s">
        <v>800</v>
      </c>
      <c r="B36" s="26">
        <v>2014</v>
      </c>
      <c r="C36" s="26" t="s">
        <v>49</v>
      </c>
      <c r="D36" s="190">
        <v>4238</v>
      </c>
      <c r="E36" s="191">
        <v>1915</v>
      </c>
      <c r="F36" s="37">
        <v>2128</v>
      </c>
      <c r="G36" s="26">
        <v>480</v>
      </c>
      <c r="H36" s="37"/>
      <c r="I36" s="26">
        <v>256</v>
      </c>
      <c r="K36" s="99"/>
    </row>
    <row r="37" spans="1:11" s="100" customFormat="1" x14ac:dyDescent="0.2">
      <c r="A37" s="30" t="s">
        <v>801</v>
      </c>
      <c r="B37" s="26">
        <v>2014</v>
      </c>
      <c r="C37" s="26" t="s">
        <v>50</v>
      </c>
      <c r="D37" s="190">
        <v>4274</v>
      </c>
      <c r="E37" s="191">
        <v>2115</v>
      </c>
      <c r="F37" s="37">
        <v>2598</v>
      </c>
      <c r="G37" s="26">
        <v>166</v>
      </c>
      <c r="H37" s="37"/>
      <c r="I37" s="26">
        <v>365</v>
      </c>
      <c r="K37" s="99"/>
    </row>
    <row r="38" spans="1:11" s="100" customFormat="1" x14ac:dyDescent="0.2">
      <c r="A38" s="30" t="s">
        <v>802</v>
      </c>
      <c r="B38" s="26">
        <v>2014</v>
      </c>
      <c r="C38" s="26" t="s">
        <v>51</v>
      </c>
      <c r="D38" s="190">
        <v>4549</v>
      </c>
      <c r="E38" s="191">
        <v>2247</v>
      </c>
      <c r="F38" s="37">
        <v>2667</v>
      </c>
      <c r="G38" s="26">
        <v>329</v>
      </c>
      <c r="H38" s="37"/>
      <c r="I38" s="26">
        <v>75</v>
      </c>
      <c r="K38" s="99"/>
    </row>
    <row r="39" spans="1:11" s="100" customFormat="1" x14ac:dyDescent="0.2">
      <c r="A39" s="30" t="s">
        <v>803</v>
      </c>
      <c r="B39" s="26">
        <v>2014</v>
      </c>
      <c r="C39" s="26" t="s">
        <v>52</v>
      </c>
      <c r="D39" s="190">
        <v>2376</v>
      </c>
      <c r="E39" s="191">
        <v>1143</v>
      </c>
      <c r="F39" s="37">
        <v>1599</v>
      </c>
      <c r="G39" s="26">
        <v>72</v>
      </c>
      <c r="H39" s="37"/>
      <c r="I39" s="26">
        <v>126</v>
      </c>
      <c r="K39" s="99"/>
    </row>
    <row r="40" spans="1:11" s="100" customFormat="1" x14ac:dyDescent="0.2">
      <c r="A40" s="30" t="s">
        <v>804</v>
      </c>
      <c r="B40" s="26">
        <v>2014</v>
      </c>
      <c r="C40" s="26" t="s">
        <v>53</v>
      </c>
      <c r="D40" s="190">
        <v>1636</v>
      </c>
      <c r="E40" s="191">
        <v>693</v>
      </c>
      <c r="F40" s="37">
        <v>1414</v>
      </c>
      <c r="G40" s="26">
        <v>94</v>
      </c>
      <c r="H40" s="37"/>
      <c r="I40" s="26">
        <v>44</v>
      </c>
      <c r="K40" s="99"/>
    </row>
    <row r="41" spans="1:11" s="100" customFormat="1" x14ac:dyDescent="0.2">
      <c r="A41" s="30" t="s">
        <v>805</v>
      </c>
      <c r="B41" s="26">
        <v>2014</v>
      </c>
      <c r="C41" s="26" t="s">
        <v>54</v>
      </c>
      <c r="D41" s="190">
        <v>3548</v>
      </c>
      <c r="E41" s="191">
        <v>2018</v>
      </c>
      <c r="F41" s="37">
        <v>2131</v>
      </c>
      <c r="G41" s="26">
        <v>317</v>
      </c>
      <c r="H41" s="37"/>
      <c r="I41" s="26">
        <v>149</v>
      </c>
      <c r="K41" s="99"/>
    </row>
    <row r="42" spans="1:11" s="100" customFormat="1" x14ac:dyDescent="0.2">
      <c r="A42" s="30" t="s">
        <v>806</v>
      </c>
      <c r="B42" s="26">
        <v>2014</v>
      </c>
      <c r="C42" s="26" t="s">
        <v>55</v>
      </c>
      <c r="D42" s="190">
        <v>6288</v>
      </c>
      <c r="E42" s="191">
        <v>1856</v>
      </c>
      <c r="F42" s="37">
        <v>5700</v>
      </c>
      <c r="G42" s="26">
        <v>654</v>
      </c>
      <c r="H42" s="37"/>
      <c r="I42" s="26">
        <v>49</v>
      </c>
      <c r="K42" s="99"/>
    </row>
    <row r="43" spans="1:11" s="100" customFormat="1" x14ac:dyDescent="0.2">
      <c r="A43" s="30" t="s">
        <v>807</v>
      </c>
      <c r="B43" s="26">
        <v>2014</v>
      </c>
      <c r="C43" s="26" t="s">
        <v>56</v>
      </c>
      <c r="D43" s="190">
        <v>4113</v>
      </c>
      <c r="E43" s="191">
        <v>1917</v>
      </c>
      <c r="F43" s="37">
        <v>3166</v>
      </c>
      <c r="G43" s="26">
        <v>464</v>
      </c>
      <c r="H43" s="37"/>
      <c r="I43" s="26">
        <v>161</v>
      </c>
      <c r="K43" s="99"/>
    </row>
    <row r="44" spans="1:11" s="100" customFormat="1" x14ac:dyDescent="0.2">
      <c r="A44" s="30" t="s">
        <v>808</v>
      </c>
      <c r="B44" s="26">
        <v>2014</v>
      </c>
      <c r="C44" s="26" t="s">
        <v>57</v>
      </c>
      <c r="D44" s="190">
        <v>2804</v>
      </c>
      <c r="E44" s="191">
        <v>1328</v>
      </c>
      <c r="F44" s="37">
        <v>2032</v>
      </c>
      <c r="G44" s="26">
        <v>56</v>
      </c>
      <c r="H44" s="37"/>
      <c r="I44" s="26">
        <v>201</v>
      </c>
      <c r="K44" s="99"/>
    </row>
    <row r="45" spans="1:11" s="100" customFormat="1" x14ac:dyDescent="0.2">
      <c r="A45" s="30" t="s">
        <v>809</v>
      </c>
      <c r="B45" s="26">
        <v>2014</v>
      </c>
      <c r="C45" s="26" t="s">
        <v>58</v>
      </c>
      <c r="D45" s="190">
        <v>3361</v>
      </c>
      <c r="E45" s="191">
        <v>1549</v>
      </c>
      <c r="F45" s="37">
        <v>2614</v>
      </c>
      <c r="G45" s="26">
        <v>379</v>
      </c>
      <c r="H45" s="37"/>
      <c r="I45" s="26">
        <v>162</v>
      </c>
      <c r="K45" s="99"/>
    </row>
    <row r="46" spans="1:11" s="100" customFormat="1" x14ac:dyDescent="0.2">
      <c r="A46" s="30" t="s">
        <v>810</v>
      </c>
      <c r="B46" s="26">
        <v>2014</v>
      </c>
      <c r="C46" s="26" t="s">
        <v>59</v>
      </c>
      <c r="D46" s="190">
        <v>2528</v>
      </c>
      <c r="E46" s="191">
        <v>991</v>
      </c>
      <c r="F46" s="37">
        <v>1931</v>
      </c>
      <c r="G46" s="26">
        <v>0</v>
      </c>
      <c r="H46" s="37"/>
      <c r="I46" s="26">
        <v>227</v>
      </c>
      <c r="K46" s="99"/>
    </row>
    <row r="47" spans="1:11" s="100" customFormat="1" x14ac:dyDescent="0.2">
      <c r="A47" s="30" t="s">
        <v>811</v>
      </c>
      <c r="B47" s="26">
        <v>2014</v>
      </c>
      <c r="C47" s="26" t="s">
        <v>60</v>
      </c>
      <c r="D47" s="190">
        <v>11135</v>
      </c>
      <c r="E47" s="191">
        <v>4764</v>
      </c>
      <c r="F47" s="37">
        <v>8104</v>
      </c>
      <c r="G47" s="26">
        <v>0</v>
      </c>
      <c r="H47" s="37"/>
      <c r="I47" s="26">
        <v>1003</v>
      </c>
      <c r="K47" s="99"/>
    </row>
    <row r="48" spans="1:11" s="100" customFormat="1" x14ac:dyDescent="0.2">
      <c r="A48" s="30" t="s">
        <v>812</v>
      </c>
      <c r="B48" s="26">
        <v>2014</v>
      </c>
      <c r="C48" s="26" t="s">
        <v>61</v>
      </c>
      <c r="D48" s="190">
        <v>878</v>
      </c>
      <c r="E48" s="191">
        <v>488</v>
      </c>
      <c r="F48" s="37">
        <v>706</v>
      </c>
      <c r="G48" s="26">
        <v>0</v>
      </c>
      <c r="H48" s="37"/>
      <c r="I48" s="26">
        <v>57</v>
      </c>
      <c r="K48" s="99"/>
    </row>
    <row r="49" spans="1:11" s="100" customFormat="1" x14ac:dyDescent="0.2">
      <c r="A49" s="30" t="s">
        <v>813</v>
      </c>
      <c r="B49" s="26">
        <v>2014</v>
      </c>
      <c r="C49" s="26" t="s">
        <v>62</v>
      </c>
      <c r="D49" s="190">
        <v>5543</v>
      </c>
      <c r="E49" s="191">
        <v>2511</v>
      </c>
      <c r="F49" s="37">
        <v>4353</v>
      </c>
      <c r="G49" s="26">
        <v>280</v>
      </c>
      <c r="H49" s="37"/>
      <c r="I49" s="26">
        <v>63</v>
      </c>
      <c r="K49" s="99"/>
    </row>
    <row r="50" spans="1:11" s="100" customFormat="1" x14ac:dyDescent="0.2">
      <c r="A50" s="30" t="s">
        <v>814</v>
      </c>
      <c r="B50" s="26">
        <v>2014</v>
      </c>
      <c r="C50" s="26" t="s">
        <v>63</v>
      </c>
      <c r="D50" s="190">
        <v>8608</v>
      </c>
      <c r="E50" s="191">
        <v>3823</v>
      </c>
      <c r="F50" s="37">
        <v>6348</v>
      </c>
      <c r="G50" s="26">
        <v>894</v>
      </c>
      <c r="H50" s="37"/>
      <c r="I50" s="26">
        <v>355</v>
      </c>
      <c r="K50" s="99"/>
    </row>
    <row r="51" spans="1:11" s="100" customFormat="1" x14ac:dyDescent="0.2">
      <c r="A51" s="30" t="s">
        <v>815</v>
      </c>
      <c r="B51" s="26">
        <v>2014</v>
      </c>
      <c r="C51" s="26" t="s">
        <v>64</v>
      </c>
      <c r="D51" s="190">
        <v>13824</v>
      </c>
      <c r="E51" s="191">
        <v>5722</v>
      </c>
      <c r="F51" s="37">
        <v>10564</v>
      </c>
      <c r="G51" s="26">
        <v>199</v>
      </c>
      <c r="H51" s="37"/>
      <c r="I51" s="26">
        <v>425</v>
      </c>
      <c r="K51" s="99"/>
    </row>
    <row r="52" spans="1:11" s="100" customFormat="1" x14ac:dyDescent="0.2">
      <c r="A52" s="30" t="s">
        <v>816</v>
      </c>
      <c r="B52" s="26">
        <v>2014</v>
      </c>
      <c r="C52" s="26" t="s">
        <v>65</v>
      </c>
      <c r="D52" s="190">
        <v>5811</v>
      </c>
      <c r="E52" s="191">
        <v>2061</v>
      </c>
      <c r="F52" s="37">
        <v>4299</v>
      </c>
      <c r="G52" s="26">
        <v>164</v>
      </c>
      <c r="H52" s="37"/>
      <c r="I52" s="26">
        <v>308</v>
      </c>
      <c r="K52" s="99"/>
    </row>
    <row r="53" spans="1:11" s="100" customFormat="1" x14ac:dyDescent="0.2">
      <c r="A53" s="30" t="s">
        <v>817</v>
      </c>
      <c r="B53" s="26">
        <v>2014</v>
      </c>
      <c r="C53" s="26" t="s">
        <v>66</v>
      </c>
      <c r="D53" s="190">
        <v>2732</v>
      </c>
      <c r="E53" s="191">
        <v>1344</v>
      </c>
      <c r="F53" s="37">
        <v>2062</v>
      </c>
      <c r="G53" s="26">
        <v>8</v>
      </c>
      <c r="H53" s="37"/>
      <c r="I53" s="26">
        <v>94</v>
      </c>
      <c r="K53" s="99"/>
    </row>
    <row r="54" spans="1:11" s="100" customFormat="1" x14ac:dyDescent="0.2">
      <c r="A54" s="30" t="s">
        <v>818</v>
      </c>
      <c r="B54" s="26">
        <v>2014</v>
      </c>
      <c r="C54" s="26" t="s">
        <v>67</v>
      </c>
      <c r="D54" s="190">
        <v>2251</v>
      </c>
      <c r="E54" s="191">
        <v>943</v>
      </c>
      <c r="F54" s="37">
        <v>1705</v>
      </c>
      <c r="G54" s="26">
        <v>103</v>
      </c>
      <c r="H54" s="37"/>
      <c r="I54" s="26">
        <v>103</v>
      </c>
      <c r="K54" s="99"/>
    </row>
    <row r="55" spans="1:11" s="100" customFormat="1" x14ac:dyDescent="0.2">
      <c r="A55" s="30" t="s">
        <v>819</v>
      </c>
      <c r="B55" s="26">
        <v>2014</v>
      </c>
      <c r="C55" s="26" t="s">
        <v>68</v>
      </c>
      <c r="D55" s="190">
        <v>2365</v>
      </c>
      <c r="E55" s="191">
        <v>1262</v>
      </c>
      <c r="F55" s="37">
        <v>1485</v>
      </c>
      <c r="G55" s="26">
        <v>178</v>
      </c>
      <c r="H55" s="37"/>
      <c r="I55" s="26">
        <v>170</v>
      </c>
      <c r="K55" s="99"/>
    </row>
    <row r="56" spans="1:11" s="100" customFormat="1" x14ac:dyDescent="0.2">
      <c r="A56" s="30" t="s">
        <v>820</v>
      </c>
      <c r="B56" s="26">
        <v>2014</v>
      </c>
      <c r="C56" s="26" t="s">
        <v>69</v>
      </c>
      <c r="D56" s="190">
        <v>4553</v>
      </c>
      <c r="E56" s="191">
        <v>1951</v>
      </c>
      <c r="F56" s="37">
        <v>3040</v>
      </c>
      <c r="G56" s="26">
        <v>224</v>
      </c>
      <c r="H56" s="37"/>
      <c r="I56" s="26">
        <v>176</v>
      </c>
      <c r="K56" s="99"/>
    </row>
    <row r="57" spans="1:11" s="100" customFormat="1" x14ac:dyDescent="0.2">
      <c r="A57" s="30" t="s">
        <v>821</v>
      </c>
      <c r="B57" s="26">
        <v>2014</v>
      </c>
      <c r="C57" s="26" t="s">
        <v>70</v>
      </c>
      <c r="D57" s="190">
        <v>12615</v>
      </c>
      <c r="E57" s="191">
        <v>3381</v>
      </c>
      <c r="F57" s="37">
        <v>11863</v>
      </c>
      <c r="G57" s="26">
        <v>31</v>
      </c>
      <c r="H57" s="37"/>
      <c r="I57" s="26">
        <v>149</v>
      </c>
      <c r="K57" s="99"/>
    </row>
    <row r="58" spans="1:11" s="100" customFormat="1" x14ac:dyDescent="0.2">
      <c r="A58" s="30" t="s">
        <v>822</v>
      </c>
      <c r="B58" s="26">
        <v>2014</v>
      </c>
      <c r="C58" s="26" t="s">
        <v>71</v>
      </c>
      <c r="D58" s="190">
        <v>776</v>
      </c>
      <c r="E58" s="191">
        <v>273</v>
      </c>
      <c r="F58" s="37">
        <v>675</v>
      </c>
      <c r="G58" s="26">
        <v>25</v>
      </c>
      <c r="H58" s="37"/>
      <c r="I58" s="26">
        <v>63</v>
      </c>
      <c r="K58" s="99"/>
    </row>
    <row r="59" spans="1:11" s="100" customFormat="1" x14ac:dyDescent="0.2">
      <c r="A59" s="30" t="s">
        <v>823</v>
      </c>
      <c r="B59" s="26">
        <v>2014</v>
      </c>
      <c r="C59" s="26" t="s">
        <v>72</v>
      </c>
      <c r="D59" s="190">
        <v>2924</v>
      </c>
      <c r="E59" s="191">
        <v>1355</v>
      </c>
      <c r="F59" s="37">
        <v>2204</v>
      </c>
      <c r="G59" s="26">
        <v>183</v>
      </c>
      <c r="H59" s="37"/>
      <c r="I59" s="26">
        <v>180</v>
      </c>
      <c r="K59" s="99"/>
    </row>
    <row r="60" spans="1:11" s="100" customFormat="1" x14ac:dyDescent="0.2">
      <c r="A60" s="30" t="s">
        <v>824</v>
      </c>
      <c r="B60" s="26">
        <v>2014</v>
      </c>
      <c r="C60" s="26" t="s">
        <v>73</v>
      </c>
      <c r="D60" s="190">
        <v>4108</v>
      </c>
      <c r="E60" s="191">
        <v>2033</v>
      </c>
      <c r="F60" s="37">
        <v>3023</v>
      </c>
      <c r="G60" s="26">
        <v>566</v>
      </c>
      <c r="H60" s="37"/>
      <c r="I60" s="26">
        <v>46</v>
      </c>
      <c r="K60" s="99"/>
    </row>
    <row r="61" spans="1:11" s="100" customFormat="1" x14ac:dyDescent="0.2">
      <c r="A61" s="30" t="s">
        <v>825</v>
      </c>
      <c r="B61" s="26">
        <v>2014</v>
      </c>
      <c r="C61" s="26" t="s">
        <v>74</v>
      </c>
      <c r="D61" s="190">
        <v>3947</v>
      </c>
      <c r="E61" s="191">
        <v>1372</v>
      </c>
      <c r="F61" s="37">
        <v>2966</v>
      </c>
      <c r="G61" s="26">
        <v>280</v>
      </c>
      <c r="H61" s="37"/>
      <c r="I61" s="26">
        <v>359</v>
      </c>
      <c r="K61" s="99"/>
    </row>
    <row r="62" spans="1:11" s="100" customFormat="1" x14ac:dyDescent="0.2">
      <c r="A62" s="30" t="s">
        <v>826</v>
      </c>
      <c r="B62" s="26">
        <v>2014</v>
      </c>
      <c r="C62" s="26" t="s">
        <v>75</v>
      </c>
      <c r="D62" s="190">
        <v>991</v>
      </c>
      <c r="E62" s="191">
        <v>371</v>
      </c>
      <c r="F62" s="37">
        <v>608</v>
      </c>
      <c r="G62" s="26">
        <v>150</v>
      </c>
      <c r="H62" s="37"/>
      <c r="I62" s="26">
        <v>30</v>
      </c>
      <c r="K62" s="99"/>
    </row>
    <row r="63" spans="1:11" s="100" customFormat="1" x14ac:dyDescent="0.2">
      <c r="A63" s="30" t="s">
        <v>827</v>
      </c>
      <c r="B63" s="26">
        <v>2014</v>
      </c>
      <c r="C63" s="26" t="s">
        <v>76</v>
      </c>
      <c r="D63" s="190">
        <v>3116</v>
      </c>
      <c r="E63" s="191">
        <v>1833</v>
      </c>
      <c r="F63" s="37">
        <v>2056</v>
      </c>
      <c r="G63" s="26">
        <v>408</v>
      </c>
      <c r="H63" s="37"/>
      <c r="I63" s="26">
        <v>88</v>
      </c>
      <c r="K63" s="99"/>
    </row>
    <row r="64" spans="1:11" s="100" customFormat="1" x14ac:dyDescent="0.2">
      <c r="A64" s="30" t="s">
        <v>828</v>
      </c>
      <c r="B64" s="26">
        <v>2014</v>
      </c>
      <c r="C64" s="26" t="s">
        <v>77</v>
      </c>
      <c r="D64" s="190">
        <v>9616</v>
      </c>
      <c r="E64" s="191">
        <v>3620</v>
      </c>
      <c r="F64" s="37">
        <v>8465</v>
      </c>
      <c r="G64" s="26">
        <v>437</v>
      </c>
      <c r="H64" s="37"/>
      <c r="I64" s="26">
        <v>243</v>
      </c>
      <c r="K64" s="99"/>
    </row>
    <row r="65" spans="1:11" s="100" customFormat="1" x14ac:dyDescent="0.2">
      <c r="A65" s="30" t="s">
        <v>829</v>
      </c>
      <c r="B65" s="26">
        <v>2014</v>
      </c>
      <c r="C65" s="26" t="s">
        <v>78</v>
      </c>
      <c r="D65" s="190">
        <v>2703</v>
      </c>
      <c r="E65" s="191">
        <v>1245</v>
      </c>
      <c r="F65" s="37">
        <v>1955</v>
      </c>
      <c r="G65" s="26">
        <v>181</v>
      </c>
      <c r="H65" s="37"/>
      <c r="I65" s="26">
        <v>99</v>
      </c>
      <c r="K65" s="99"/>
    </row>
    <row r="66" spans="1:11" s="100" customFormat="1" x14ac:dyDescent="0.2">
      <c r="A66" s="30" t="s">
        <v>830</v>
      </c>
      <c r="B66" s="26">
        <v>2014</v>
      </c>
      <c r="C66" s="26" t="s">
        <v>79</v>
      </c>
      <c r="D66" s="190">
        <v>2911</v>
      </c>
      <c r="E66" s="191">
        <v>1536</v>
      </c>
      <c r="F66" s="37">
        <v>2287</v>
      </c>
      <c r="G66" s="26">
        <v>213</v>
      </c>
      <c r="H66" s="37"/>
      <c r="I66" s="26">
        <v>72</v>
      </c>
      <c r="K66" s="99"/>
    </row>
    <row r="67" spans="1:11" s="100" customFormat="1" x14ac:dyDescent="0.2">
      <c r="A67" s="30" t="s">
        <v>831</v>
      </c>
      <c r="B67" s="26">
        <v>2014</v>
      </c>
      <c r="C67" s="26" t="s">
        <v>80</v>
      </c>
      <c r="D67" s="190">
        <v>7219</v>
      </c>
      <c r="E67" s="191">
        <v>2075</v>
      </c>
      <c r="F67" s="37">
        <v>5193</v>
      </c>
      <c r="G67" s="26">
        <v>298</v>
      </c>
      <c r="H67" s="37"/>
      <c r="I67" s="26">
        <v>111</v>
      </c>
      <c r="K67" s="99"/>
    </row>
    <row r="68" spans="1:11" s="100" customFormat="1" x14ac:dyDescent="0.2">
      <c r="A68" s="30" t="s">
        <v>832</v>
      </c>
      <c r="B68" s="26">
        <v>2014</v>
      </c>
      <c r="C68" s="192" t="s">
        <v>24</v>
      </c>
      <c r="D68" s="190">
        <v>148341</v>
      </c>
      <c r="E68" s="191">
        <v>61735</v>
      </c>
      <c r="F68" s="37">
        <v>111941</v>
      </c>
      <c r="G68" s="26">
        <v>7833</v>
      </c>
      <c r="H68" s="37"/>
      <c r="I68" s="26">
        <v>6009</v>
      </c>
      <c r="K68" s="99"/>
    </row>
    <row r="69" spans="1:11" s="100" customFormat="1" x14ac:dyDescent="0.2">
      <c r="A69" s="30" t="s">
        <v>833</v>
      </c>
      <c r="B69" s="26">
        <v>2015</v>
      </c>
      <c r="C69" s="26" t="s">
        <v>49</v>
      </c>
      <c r="D69" s="190">
        <v>8199</v>
      </c>
      <c r="E69" s="191">
        <v>1746</v>
      </c>
      <c r="F69" s="37">
        <v>2265</v>
      </c>
      <c r="G69" s="26">
        <v>578</v>
      </c>
      <c r="H69" s="37">
        <v>382</v>
      </c>
      <c r="I69" s="26">
        <v>306</v>
      </c>
      <c r="J69" s="37">
        <v>306</v>
      </c>
      <c r="K69" s="26">
        <v>6494</v>
      </c>
    </row>
    <row r="70" spans="1:11" s="100" customFormat="1" x14ac:dyDescent="0.2">
      <c r="A70" s="30" t="s">
        <v>834</v>
      </c>
      <c r="B70" s="26">
        <v>2015</v>
      </c>
      <c r="C70" s="26" t="s">
        <v>50</v>
      </c>
      <c r="D70" s="190">
        <v>11249</v>
      </c>
      <c r="E70" s="191">
        <v>2086</v>
      </c>
      <c r="F70" s="37">
        <v>2993</v>
      </c>
      <c r="G70" s="26">
        <v>130</v>
      </c>
      <c r="H70" s="37">
        <v>320</v>
      </c>
      <c r="I70" s="26">
        <v>266</v>
      </c>
      <c r="J70" s="37">
        <v>1088</v>
      </c>
      <c r="K70" s="26">
        <v>9221</v>
      </c>
    </row>
    <row r="71" spans="1:11" s="100" customFormat="1" x14ac:dyDescent="0.2">
      <c r="A71" s="30" t="s">
        <v>835</v>
      </c>
      <c r="B71" s="26">
        <v>2015</v>
      </c>
      <c r="C71" s="26" t="s">
        <v>51</v>
      </c>
      <c r="D71" s="190">
        <v>5204</v>
      </c>
      <c r="E71" s="191">
        <v>2120</v>
      </c>
      <c r="F71" s="37">
        <v>3440</v>
      </c>
      <c r="G71" s="26">
        <v>296</v>
      </c>
      <c r="H71" s="37">
        <v>957</v>
      </c>
      <c r="I71" s="26">
        <v>95</v>
      </c>
      <c r="J71" s="37">
        <v>594</v>
      </c>
      <c r="K71" s="26">
        <v>5204</v>
      </c>
    </row>
    <row r="72" spans="1:11" s="100" customFormat="1" x14ac:dyDescent="0.2">
      <c r="A72" s="30" t="s">
        <v>836</v>
      </c>
      <c r="B72" s="26">
        <v>2015</v>
      </c>
      <c r="C72" s="26" t="s">
        <v>52</v>
      </c>
      <c r="D72" s="190">
        <v>4030</v>
      </c>
      <c r="E72" s="191">
        <v>1180</v>
      </c>
      <c r="F72" s="37">
        <v>2072</v>
      </c>
      <c r="G72" s="26">
        <v>70</v>
      </c>
      <c r="H72" s="37">
        <v>248</v>
      </c>
      <c r="I72" s="26">
        <v>134</v>
      </c>
      <c r="J72" s="37">
        <v>988</v>
      </c>
      <c r="K72" s="26">
        <v>2975</v>
      </c>
    </row>
    <row r="73" spans="1:11" s="100" customFormat="1" x14ac:dyDescent="0.2">
      <c r="A73" s="30" t="s">
        <v>837</v>
      </c>
      <c r="B73" s="26">
        <v>2015</v>
      </c>
      <c r="C73" s="26" t="s">
        <v>53</v>
      </c>
      <c r="D73" s="190">
        <v>2093</v>
      </c>
      <c r="E73" s="191">
        <v>634</v>
      </c>
      <c r="F73" s="37">
        <v>1720</v>
      </c>
      <c r="G73" s="26">
        <v>91</v>
      </c>
      <c r="H73" s="37">
        <v>44</v>
      </c>
      <c r="I73" s="26">
        <v>51</v>
      </c>
      <c r="J73" s="37">
        <v>51</v>
      </c>
      <c r="K73" s="26">
        <v>1443</v>
      </c>
    </row>
    <row r="74" spans="1:11" s="100" customFormat="1" x14ac:dyDescent="0.2">
      <c r="A74" s="30" t="s">
        <v>838</v>
      </c>
      <c r="B74" s="26">
        <v>2015</v>
      </c>
      <c r="C74" s="26" t="s">
        <v>54</v>
      </c>
      <c r="D74" s="190">
        <v>5116</v>
      </c>
      <c r="E74" s="191">
        <v>2297</v>
      </c>
      <c r="F74" s="37">
        <v>2461</v>
      </c>
      <c r="G74" s="26">
        <v>302</v>
      </c>
      <c r="H74" s="37">
        <v>16</v>
      </c>
      <c r="I74" s="26">
        <v>313</v>
      </c>
      <c r="J74" s="37">
        <v>1897</v>
      </c>
      <c r="K74" s="26">
        <v>5116</v>
      </c>
    </row>
    <row r="75" spans="1:11" s="100" customFormat="1" x14ac:dyDescent="0.2">
      <c r="A75" s="30" t="s">
        <v>839</v>
      </c>
      <c r="B75" s="26">
        <v>2015</v>
      </c>
      <c r="C75" s="26" t="s">
        <v>55</v>
      </c>
      <c r="D75" s="190">
        <v>10211</v>
      </c>
      <c r="E75" s="191">
        <v>1861</v>
      </c>
      <c r="F75" s="37">
        <v>5670</v>
      </c>
      <c r="G75" s="26">
        <v>534</v>
      </c>
      <c r="H75" s="37">
        <v>3491</v>
      </c>
      <c r="I75" s="26">
        <v>49</v>
      </c>
      <c r="J75" s="37">
        <v>5726</v>
      </c>
      <c r="K75" s="26">
        <v>6678</v>
      </c>
    </row>
    <row r="76" spans="1:11" s="100" customFormat="1" x14ac:dyDescent="0.2">
      <c r="A76" s="30" t="s">
        <v>840</v>
      </c>
      <c r="B76" s="26">
        <v>2015</v>
      </c>
      <c r="C76" s="26" t="s">
        <v>56</v>
      </c>
      <c r="D76" s="190">
        <v>5199</v>
      </c>
      <c r="E76" s="191">
        <v>1787</v>
      </c>
      <c r="F76" s="37">
        <v>3875</v>
      </c>
      <c r="G76" s="26">
        <v>517</v>
      </c>
      <c r="H76" s="37">
        <v>699</v>
      </c>
      <c r="I76" s="26">
        <v>189</v>
      </c>
      <c r="J76" s="37">
        <v>1159</v>
      </c>
      <c r="K76" s="26">
        <v>2098</v>
      </c>
    </row>
    <row r="77" spans="1:11" s="100" customFormat="1" x14ac:dyDescent="0.2">
      <c r="A77" s="30" t="s">
        <v>841</v>
      </c>
      <c r="B77" s="26">
        <v>2015</v>
      </c>
      <c r="C77" s="26" t="s">
        <v>57</v>
      </c>
      <c r="D77" s="190">
        <v>4558</v>
      </c>
      <c r="E77" s="191">
        <v>1345</v>
      </c>
      <c r="F77" s="37">
        <v>2424</v>
      </c>
      <c r="G77" s="26">
        <v>80</v>
      </c>
      <c r="H77" s="37">
        <v>400</v>
      </c>
      <c r="I77" s="26">
        <v>209</v>
      </c>
      <c r="J77" s="37">
        <v>1160</v>
      </c>
      <c r="K77" s="26">
        <v>2126</v>
      </c>
    </row>
    <row r="78" spans="1:11" s="100" customFormat="1" x14ac:dyDescent="0.2">
      <c r="A78" s="30" t="s">
        <v>842</v>
      </c>
      <c r="B78" s="26">
        <v>2015</v>
      </c>
      <c r="C78" s="26" t="s">
        <v>58</v>
      </c>
      <c r="D78" s="190">
        <v>3878</v>
      </c>
      <c r="E78" s="191">
        <v>1555</v>
      </c>
      <c r="F78" s="37">
        <v>3167</v>
      </c>
      <c r="G78" s="26">
        <v>374</v>
      </c>
      <c r="H78" s="37">
        <v>411</v>
      </c>
      <c r="I78" s="26">
        <v>35</v>
      </c>
      <c r="J78" s="37">
        <v>134</v>
      </c>
      <c r="K78" s="26">
        <v>0</v>
      </c>
    </row>
    <row r="79" spans="1:11" s="100" customFormat="1" x14ac:dyDescent="0.2">
      <c r="A79" s="30" t="s">
        <v>843</v>
      </c>
      <c r="B79" s="26">
        <v>2015</v>
      </c>
      <c r="C79" s="26" t="s">
        <v>59</v>
      </c>
      <c r="D79" s="190">
        <v>3948</v>
      </c>
      <c r="E79" s="191">
        <v>972</v>
      </c>
      <c r="F79" s="37">
        <v>1795</v>
      </c>
      <c r="G79" s="26">
        <v>0</v>
      </c>
      <c r="H79" s="37">
        <v>95</v>
      </c>
      <c r="I79" s="26">
        <v>0</v>
      </c>
      <c r="J79" s="37">
        <v>278</v>
      </c>
      <c r="K79" s="26">
        <v>3034</v>
      </c>
    </row>
    <row r="80" spans="1:11" s="100" customFormat="1" x14ac:dyDescent="0.2">
      <c r="A80" s="30" t="s">
        <v>844</v>
      </c>
      <c r="B80" s="26">
        <v>2015</v>
      </c>
      <c r="C80" s="26" t="s">
        <v>60</v>
      </c>
      <c r="D80" s="190">
        <v>17456</v>
      </c>
      <c r="E80" s="191">
        <v>4907</v>
      </c>
      <c r="F80" s="37">
        <v>9398</v>
      </c>
      <c r="G80" s="26">
        <v>0</v>
      </c>
      <c r="H80" s="37">
        <v>38</v>
      </c>
      <c r="I80" s="26">
        <v>1255</v>
      </c>
      <c r="J80" s="37">
        <v>3747</v>
      </c>
      <c r="K80" s="26">
        <v>7550</v>
      </c>
    </row>
    <row r="81" spans="1:11" s="100" customFormat="1" x14ac:dyDescent="0.2">
      <c r="A81" s="30" t="s">
        <v>845</v>
      </c>
      <c r="B81" s="26">
        <v>2015</v>
      </c>
      <c r="C81" s="26" t="s">
        <v>61</v>
      </c>
      <c r="D81" s="190">
        <v>1036</v>
      </c>
      <c r="E81" s="191">
        <v>480</v>
      </c>
      <c r="F81" s="37">
        <v>710</v>
      </c>
      <c r="G81" s="26">
        <v>0</v>
      </c>
      <c r="H81" s="37">
        <v>0</v>
      </c>
      <c r="I81" s="26">
        <v>90</v>
      </c>
      <c r="J81" s="37">
        <v>90</v>
      </c>
      <c r="K81" s="26">
        <v>273</v>
      </c>
    </row>
    <row r="82" spans="1:11" s="100" customFormat="1" x14ac:dyDescent="0.2">
      <c r="A82" s="30" t="s">
        <v>846</v>
      </c>
      <c r="B82" s="26">
        <v>2015</v>
      </c>
      <c r="C82" s="26" t="s">
        <v>62</v>
      </c>
      <c r="D82" s="190">
        <v>7011</v>
      </c>
      <c r="E82" s="191">
        <v>2418</v>
      </c>
      <c r="F82" s="37">
        <v>5263</v>
      </c>
      <c r="G82" s="26">
        <v>172</v>
      </c>
      <c r="H82" s="37">
        <v>364</v>
      </c>
      <c r="I82" s="26">
        <v>39</v>
      </c>
      <c r="J82" s="37">
        <v>1855</v>
      </c>
      <c r="K82" s="26">
        <v>920</v>
      </c>
    </row>
    <row r="83" spans="1:11" s="100" customFormat="1" x14ac:dyDescent="0.2">
      <c r="A83" s="30" t="s">
        <v>847</v>
      </c>
      <c r="B83" s="26">
        <v>2015</v>
      </c>
      <c r="C83" s="26" t="s">
        <v>63</v>
      </c>
      <c r="D83" s="190">
        <v>11131</v>
      </c>
      <c r="E83" s="191">
        <v>3617</v>
      </c>
      <c r="F83" s="37">
        <v>8988</v>
      </c>
      <c r="G83" s="26">
        <v>879</v>
      </c>
      <c r="H83" s="37">
        <v>288</v>
      </c>
      <c r="I83" s="26">
        <v>407</v>
      </c>
      <c r="J83" s="37">
        <v>713</v>
      </c>
      <c r="K83" s="26">
        <v>4092</v>
      </c>
    </row>
    <row r="84" spans="1:11" s="100" customFormat="1" x14ac:dyDescent="0.2">
      <c r="A84" s="30" t="s">
        <v>848</v>
      </c>
      <c r="B84" s="26">
        <v>2015</v>
      </c>
      <c r="C84" s="26" t="s">
        <v>64</v>
      </c>
      <c r="D84" s="190">
        <v>13060</v>
      </c>
      <c r="E84" s="191">
        <v>6368</v>
      </c>
      <c r="F84" s="37">
        <v>7514</v>
      </c>
      <c r="G84" s="26">
        <v>0</v>
      </c>
      <c r="H84" s="37">
        <v>743</v>
      </c>
      <c r="I84" s="26">
        <v>394</v>
      </c>
      <c r="J84" s="37">
        <v>2238</v>
      </c>
      <c r="K84" s="26">
        <v>2600</v>
      </c>
    </row>
    <row r="85" spans="1:11" s="100" customFormat="1" x14ac:dyDescent="0.2">
      <c r="A85" s="30" t="s">
        <v>849</v>
      </c>
      <c r="B85" s="26">
        <v>2015</v>
      </c>
      <c r="C85" s="26" t="s">
        <v>65</v>
      </c>
      <c r="D85" s="190">
        <v>11955</v>
      </c>
      <c r="E85" s="191">
        <v>1922</v>
      </c>
      <c r="F85" s="37">
        <v>3641</v>
      </c>
      <c r="G85" s="26">
        <v>176</v>
      </c>
      <c r="H85" s="37">
        <v>638</v>
      </c>
      <c r="I85" s="26">
        <v>442</v>
      </c>
      <c r="J85" s="37">
        <v>507</v>
      </c>
      <c r="K85" s="26">
        <v>10376</v>
      </c>
    </row>
    <row r="86" spans="1:11" s="100" customFormat="1" x14ac:dyDescent="0.2">
      <c r="A86" s="30" t="s">
        <v>850</v>
      </c>
      <c r="B86" s="26">
        <v>2015</v>
      </c>
      <c r="C86" s="26" t="s">
        <v>66</v>
      </c>
      <c r="D86" s="190">
        <v>2725</v>
      </c>
      <c r="E86" s="191">
        <v>1261</v>
      </c>
      <c r="F86" s="37">
        <v>2041</v>
      </c>
      <c r="G86" s="26">
        <v>86</v>
      </c>
      <c r="H86" s="37">
        <v>135</v>
      </c>
      <c r="I86" s="26">
        <v>71</v>
      </c>
      <c r="J86" s="37">
        <v>1441</v>
      </c>
      <c r="K86" s="26">
        <v>2725</v>
      </c>
    </row>
    <row r="87" spans="1:11" s="100" customFormat="1" x14ac:dyDescent="0.2">
      <c r="A87" s="30" t="s">
        <v>851</v>
      </c>
      <c r="B87" s="26">
        <v>2015</v>
      </c>
      <c r="C87" s="26" t="s">
        <v>67</v>
      </c>
      <c r="D87" s="190">
        <v>2638</v>
      </c>
      <c r="E87" s="191">
        <v>842</v>
      </c>
      <c r="F87" s="37">
        <v>2152</v>
      </c>
      <c r="G87" s="26">
        <v>143</v>
      </c>
      <c r="H87" s="37">
        <v>247</v>
      </c>
      <c r="I87" s="26">
        <v>90</v>
      </c>
      <c r="J87" s="37">
        <v>90</v>
      </c>
      <c r="K87" s="26">
        <v>613</v>
      </c>
    </row>
    <row r="88" spans="1:11" s="100" customFormat="1" x14ac:dyDescent="0.2">
      <c r="A88" s="30" t="s">
        <v>852</v>
      </c>
      <c r="B88" s="26">
        <v>2015</v>
      </c>
      <c r="C88" s="26" t="s">
        <v>68</v>
      </c>
      <c r="D88" s="190">
        <v>3437</v>
      </c>
      <c r="E88" s="191">
        <v>1200</v>
      </c>
      <c r="F88" s="37">
        <v>1814</v>
      </c>
      <c r="G88" s="26">
        <v>172</v>
      </c>
      <c r="H88" s="37">
        <v>204</v>
      </c>
      <c r="I88" s="26">
        <v>244</v>
      </c>
      <c r="J88" s="37">
        <v>2274</v>
      </c>
      <c r="K88" s="26">
        <v>3437</v>
      </c>
    </row>
    <row r="89" spans="1:11" s="100" customFormat="1" x14ac:dyDescent="0.2">
      <c r="A89" s="30" t="s">
        <v>853</v>
      </c>
      <c r="B89" s="26">
        <v>2015</v>
      </c>
      <c r="C89" s="26" t="s">
        <v>69</v>
      </c>
      <c r="D89" s="190">
        <v>6238</v>
      </c>
      <c r="E89" s="191">
        <v>2032</v>
      </c>
      <c r="F89" s="37">
        <v>3573</v>
      </c>
      <c r="G89" s="26">
        <v>343</v>
      </c>
      <c r="H89" s="37">
        <v>603</v>
      </c>
      <c r="I89" s="26">
        <v>194</v>
      </c>
      <c r="J89" s="37">
        <v>968</v>
      </c>
      <c r="K89" s="26">
        <v>3058</v>
      </c>
    </row>
    <row r="90" spans="1:11" s="100" customFormat="1" x14ac:dyDescent="0.2">
      <c r="A90" s="30" t="s">
        <v>854</v>
      </c>
      <c r="B90" s="26">
        <v>2015</v>
      </c>
      <c r="C90" s="26" t="s">
        <v>70</v>
      </c>
      <c r="D90" s="190">
        <v>15664</v>
      </c>
      <c r="E90" s="191">
        <v>3543</v>
      </c>
      <c r="F90" s="37">
        <v>14540</v>
      </c>
      <c r="G90" s="26">
        <v>33</v>
      </c>
      <c r="H90" s="37">
        <v>112</v>
      </c>
      <c r="I90" s="26">
        <v>154</v>
      </c>
      <c r="J90" s="37">
        <v>995</v>
      </c>
      <c r="K90" s="26">
        <v>4213</v>
      </c>
    </row>
    <row r="91" spans="1:11" s="100" customFormat="1" x14ac:dyDescent="0.2">
      <c r="A91" s="30" t="s">
        <v>855</v>
      </c>
      <c r="B91" s="26">
        <v>2015</v>
      </c>
      <c r="C91" s="26" t="s">
        <v>71</v>
      </c>
      <c r="D91" s="190">
        <v>908</v>
      </c>
      <c r="E91" s="191">
        <v>272</v>
      </c>
      <c r="F91" s="37">
        <v>726</v>
      </c>
      <c r="G91" s="26">
        <v>36</v>
      </c>
      <c r="H91" s="37">
        <v>58</v>
      </c>
      <c r="I91" s="26">
        <v>63</v>
      </c>
      <c r="J91" s="37">
        <v>88</v>
      </c>
      <c r="K91" s="26">
        <v>145</v>
      </c>
    </row>
    <row r="92" spans="1:11" s="100" customFormat="1" x14ac:dyDescent="0.2">
      <c r="A92" s="30" t="s">
        <v>856</v>
      </c>
      <c r="B92" s="26">
        <v>2015</v>
      </c>
      <c r="C92" s="26" t="s">
        <v>72</v>
      </c>
      <c r="D92" s="190">
        <v>6832</v>
      </c>
      <c r="E92" s="191">
        <v>1363</v>
      </c>
      <c r="F92" s="37">
        <v>2558</v>
      </c>
      <c r="G92" s="26">
        <v>190</v>
      </c>
      <c r="H92" s="37">
        <v>1389</v>
      </c>
      <c r="I92" s="26">
        <v>199</v>
      </c>
      <c r="J92" s="37">
        <v>2741</v>
      </c>
      <c r="K92" s="26">
        <v>5112</v>
      </c>
    </row>
    <row r="93" spans="1:11" s="100" customFormat="1" x14ac:dyDescent="0.2">
      <c r="A93" s="30" t="s">
        <v>857</v>
      </c>
      <c r="B93" s="26">
        <v>2015</v>
      </c>
      <c r="C93" s="26" t="s">
        <v>73</v>
      </c>
      <c r="D93" s="190">
        <v>4369</v>
      </c>
      <c r="E93" s="191">
        <v>2293</v>
      </c>
      <c r="F93" s="37">
        <v>3135</v>
      </c>
      <c r="G93" s="26">
        <v>580</v>
      </c>
      <c r="H93" s="37">
        <v>479</v>
      </c>
      <c r="I93" s="26">
        <v>29</v>
      </c>
      <c r="J93" s="37">
        <v>136</v>
      </c>
      <c r="K93" s="26">
        <v>0</v>
      </c>
    </row>
    <row r="94" spans="1:11" s="100" customFormat="1" x14ac:dyDescent="0.2">
      <c r="A94" s="30" t="s">
        <v>858</v>
      </c>
      <c r="B94" s="26">
        <v>2015</v>
      </c>
      <c r="C94" s="26" t="s">
        <v>74</v>
      </c>
      <c r="D94" s="190">
        <v>3879</v>
      </c>
      <c r="E94" s="191">
        <v>1267</v>
      </c>
      <c r="F94" s="37">
        <v>2966</v>
      </c>
      <c r="G94" s="26">
        <v>281</v>
      </c>
      <c r="H94" s="37">
        <v>446</v>
      </c>
      <c r="I94" s="26">
        <v>215</v>
      </c>
      <c r="J94" s="37">
        <v>305</v>
      </c>
      <c r="K94" s="26">
        <v>0</v>
      </c>
    </row>
    <row r="95" spans="1:11" s="100" customFormat="1" x14ac:dyDescent="0.2">
      <c r="A95" s="30" t="s">
        <v>859</v>
      </c>
      <c r="B95" s="26">
        <v>2015</v>
      </c>
      <c r="C95" s="26" t="s">
        <v>75</v>
      </c>
      <c r="D95" s="190">
        <v>1045</v>
      </c>
      <c r="E95" s="191">
        <v>337</v>
      </c>
      <c r="F95" s="37">
        <v>613</v>
      </c>
      <c r="G95" s="26">
        <v>138</v>
      </c>
      <c r="H95" s="37">
        <v>388</v>
      </c>
      <c r="I95" s="26">
        <v>18</v>
      </c>
      <c r="J95" s="37">
        <v>18</v>
      </c>
      <c r="K95" s="26">
        <v>120</v>
      </c>
    </row>
    <row r="96" spans="1:11" s="100" customFormat="1" x14ac:dyDescent="0.2">
      <c r="A96" s="30" t="s">
        <v>860</v>
      </c>
      <c r="B96" s="26">
        <v>2015</v>
      </c>
      <c r="C96" s="26" t="s">
        <v>76</v>
      </c>
      <c r="D96" s="190">
        <v>4189</v>
      </c>
      <c r="E96" s="191">
        <v>1720</v>
      </c>
      <c r="F96" s="37">
        <v>1893</v>
      </c>
      <c r="G96" s="26">
        <v>386</v>
      </c>
      <c r="H96" s="37">
        <v>150</v>
      </c>
      <c r="I96" s="26">
        <v>83</v>
      </c>
      <c r="J96" s="37">
        <v>1215</v>
      </c>
      <c r="K96" s="26">
        <v>4189</v>
      </c>
    </row>
    <row r="97" spans="1:30" s="100" customFormat="1" x14ac:dyDescent="0.2">
      <c r="A97" s="30" t="s">
        <v>861</v>
      </c>
      <c r="B97" s="26">
        <v>2015</v>
      </c>
      <c r="C97" s="26" t="s">
        <v>77</v>
      </c>
      <c r="D97" s="190">
        <v>10887</v>
      </c>
      <c r="E97" s="191">
        <v>3470</v>
      </c>
      <c r="F97" s="37">
        <v>8457</v>
      </c>
      <c r="G97" s="26">
        <v>566</v>
      </c>
      <c r="H97" s="37">
        <v>2252</v>
      </c>
      <c r="I97" s="26">
        <v>232</v>
      </c>
      <c r="J97" s="37">
        <v>585</v>
      </c>
      <c r="K97" s="26">
        <v>1727</v>
      </c>
    </row>
    <row r="98" spans="1:30" s="100" customFormat="1" x14ac:dyDescent="0.2">
      <c r="A98" s="30" t="s">
        <v>862</v>
      </c>
      <c r="B98" s="26">
        <v>2015</v>
      </c>
      <c r="C98" s="26" t="s">
        <v>78</v>
      </c>
      <c r="D98" s="190">
        <v>3289</v>
      </c>
      <c r="E98" s="191">
        <v>1210</v>
      </c>
      <c r="F98" s="37">
        <v>2407</v>
      </c>
      <c r="G98" s="26">
        <v>85</v>
      </c>
      <c r="H98" s="37">
        <v>247</v>
      </c>
      <c r="I98" s="26">
        <v>108</v>
      </c>
      <c r="J98" s="37">
        <v>982</v>
      </c>
      <c r="K98" s="26">
        <v>2261</v>
      </c>
    </row>
    <row r="99" spans="1:30" s="100" customFormat="1" x14ac:dyDescent="0.2">
      <c r="A99" s="30" t="s">
        <v>863</v>
      </c>
      <c r="B99" s="26">
        <v>2015</v>
      </c>
      <c r="C99" s="26" t="s">
        <v>79</v>
      </c>
      <c r="D99" s="190">
        <v>6323</v>
      </c>
      <c r="E99" s="191">
        <v>1385</v>
      </c>
      <c r="F99" s="37">
        <v>2588</v>
      </c>
      <c r="G99" s="26">
        <v>123</v>
      </c>
      <c r="H99" s="37">
        <v>817</v>
      </c>
      <c r="I99" s="26">
        <v>90</v>
      </c>
      <c r="J99" s="37">
        <v>92</v>
      </c>
      <c r="K99" s="26">
        <v>5452</v>
      </c>
    </row>
    <row r="100" spans="1:30" s="100" customFormat="1" x14ac:dyDescent="0.2">
      <c r="A100" s="30" t="s">
        <v>864</v>
      </c>
      <c r="B100" s="26">
        <v>2015</v>
      </c>
      <c r="C100" s="26" t="s">
        <v>80</v>
      </c>
      <c r="D100" s="190">
        <v>7668</v>
      </c>
      <c r="E100" s="191">
        <v>2011</v>
      </c>
      <c r="F100" s="37">
        <v>5873</v>
      </c>
      <c r="G100" s="26">
        <v>283</v>
      </c>
      <c r="H100" s="37">
        <v>1364</v>
      </c>
      <c r="I100" s="26">
        <v>145</v>
      </c>
      <c r="J100" s="37">
        <v>714</v>
      </c>
      <c r="K100" s="26">
        <v>5191</v>
      </c>
    </row>
    <row r="101" spans="1:30" s="100" customFormat="1" x14ac:dyDescent="0.2">
      <c r="A101" s="30" t="s">
        <v>865</v>
      </c>
      <c r="B101" s="26">
        <v>2015</v>
      </c>
      <c r="C101" s="192" t="s">
        <v>24</v>
      </c>
      <c r="D101" s="190">
        <v>205425</v>
      </c>
      <c r="E101" s="191">
        <v>61501</v>
      </c>
      <c r="F101" s="37">
        <v>122732</v>
      </c>
      <c r="G101" s="26">
        <v>7644</v>
      </c>
      <c r="H101" s="37">
        <v>18025</v>
      </c>
      <c r="I101" s="312">
        <v>6452.7639225181601</v>
      </c>
      <c r="J101" s="37">
        <v>35175</v>
      </c>
      <c r="K101" s="26">
        <v>108443</v>
      </c>
    </row>
    <row r="102" spans="1:30" s="309" customFormat="1" x14ac:dyDescent="0.2">
      <c r="A102" s="308" t="s">
        <v>799</v>
      </c>
    </row>
    <row r="103" spans="1:30" s="309" customFormat="1" x14ac:dyDescent="0.2">
      <c r="A103" s="308" t="s">
        <v>799</v>
      </c>
    </row>
    <row r="104" spans="1:30" s="309" customFormat="1" x14ac:dyDescent="0.2">
      <c r="A104" s="308" t="s">
        <v>799</v>
      </c>
    </row>
    <row r="105" spans="1:30" s="309" customFormat="1" x14ac:dyDescent="0.2">
      <c r="A105" s="308" t="s">
        <v>799</v>
      </c>
    </row>
    <row r="106" spans="1:30" s="26" customFormat="1" x14ac:dyDescent="0.2">
      <c r="A106" s="30" t="s">
        <v>799</v>
      </c>
      <c r="C106" s="27"/>
      <c r="D106" s="422" t="s">
        <v>606</v>
      </c>
      <c r="E106" s="423"/>
      <c r="F106" s="423"/>
      <c r="G106" s="424" t="s">
        <v>2</v>
      </c>
      <c r="H106" s="425"/>
      <c r="I106" s="425"/>
      <c r="J106" s="422" t="s">
        <v>3</v>
      </c>
      <c r="K106" s="423"/>
      <c r="L106" s="423"/>
      <c r="M106" s="424" t="s">
        <v>7</v>
      </c>
      <c r="N106" s="425"/>
      <c r="O106" s="425"/>
      <c r="P106" s="37"/>
      <c r="Q106" s="37"/>
      <c r="R106" s="37"/>
      <c r="V106" s="37"/>
      <c r="W106" s="37"/>
      <c r="X106" s="37"/>
      <c r="AB106" s="37"/>
      <c r="AC106" s="37"/>
      <c r="AD106" s="37"/>
    </row>
    <row r="107" spans="1:30" s="5" customFormat="1" x14ac:dyDescent="0.2">
      <c r="A107" s="163" t="s">
        <v>799</v>
      </c>
      <c r="C107" s="28"/>
      <c r="D107" s="34" t="s">
        <v>100</v>
      </c>
      <c r="E107" s="34" t="s">
        <v>39</v>
      </c>
      <c r="F107" s="34" t="s">
        <v>4</v>
      </c>
      <c r="G107" s="29" t="s">
        <v>100</v>
      </c>
      <c r="H107" s="29" t="s">
        <v>39</v>
      </c>
      <c r="I107" s="29" t="s">
        <v>4</v>
      </c>
      <c r="J107" s="34" t="s">
        <v>100</v>
      </c>
      <c r="K107" s="34" t="s">
        <v>39</v>
      </c>
      <c r="L107" s="34" t="s">
        <v>4</v>
      </c>
      <c r="M107" s="29" t="s">
        <v>100</v>
      </c>
      <c r="N107" s="29" t="s">
        <v>39</v>
      </c>
      <c r="O107" s="29" t="s">
        <v>4</v>
      </c>
      <c r="P107" s="38"/>
      <c r="Q107" s="38"/>
      <c r="R107" s="38"/>
      <c r="V107" s="38"/>
      <c r="W107" s="38"/>
      <c r="X107" s="38"/>
      <c r="AB107" s="38"/>
      <c r="AC107" s="38"/>
      <c r="AD107" s="38"/>
    </row>
    <row r="108" spans="1:30" x14ac:dyDescent="0.2">
      <c r="A108" s="30" t="s">
        <v>555</v>
      </c>
      <c r="B108" s="18">
        <v>2013</v>
      </c>
      <c r="C108" s="24" t="s">
        <v>49</v>
      </c>
      <c r="D108" s="38">
        <v>0</v>
      </c>
      <c r="E108" s="38">
        <v>0</v>
      </c>
      <c r="F108" s="38">
        <v>0</v>
      </c>
      <c r="G108" s="5">
        <v>651</v>
      </c>
      <c r="H108" s="5">
        <v>836</v>
      </c>
      <c r="I108" s="5">
        <v>1487</v>
      </c>
      <c r="J108" s="38">
        <v>463</v>
      </c>
      <c r="K108" s="38">
        <v>1851</v>
      </c>
      <c r="L108" s="38">
        <v>2314</v>
      </c>
      <c r="M108" s="5">
        <v>1114</v>
      </c>
      <c r="N108" s="5">
        <v>2687</v>
      </c>
      <c r="O108" s="5">
        <v>3801</v>
      </c>
      <c r="P108" s="33"/>
      <c r="Q108" s="33"/>
      <c r="R108" s="33"/>
      <c r="V108" s="33"/>
      <c r="W108" s="33"/>
      <c r="X108" s="33"/>
      <c r="AB108" s="33"/>
      <c r="AC108" s="33"/>
      <c r="AD108" s="33"/>
    </row>
    <row r="109" spans="1:30" x14ac:dyDescent="0.2">
      <c r="A109" s="30" t="s">
        <v>556</v>
      </c>
      <c r="B109" s="18">
        <v>2013</v>
      </c>
      <c r="C109" s="24" t="s">
        <v>50</v>
      </c>
      <c r="D109" s="38">
        <v>0</v>
      </c>
      <c r="E109" s="38">
        <v>0</v>
      </c>
      <c r="F109" s="38">
        <v>0</v>
      </c>
      <c r="G109" s="5">
        <v>418</v>
      </c>
      <c r="H109" s="5">
        <v>1015</v>
      </c>
      <c r="I109" s="5">
        <v>1433</v>
      </c>
      <c r="J109" s="38">
        <v>414</v>
      </c>
      <c r="K109" s="38">
        <v>2481</v>
      </c>
      <c r="L109" s="38">
        <v>2895</v>
      </c>
      <c r="M109" s="5">
        <v>832</v>
      </c>
      <c r="N109" s="5">
        <v>3496</v>
      </c>
      <c r="O109" s="5">
        <v>4328</v>
      </c>
      <c r="P109" s="33"/>
      <c r="Q109" s="33"/>
      <c r="R109" s="33"/>
      <c r="V109" s="33"/>
      <c r="W109" s="33"/>
      <c r="X109" s="33"/>
      <c r="AB109" s="33"/>
      <c r="AC109" s="33"/>
      <c r="AD109" s="33"/>
    </row>
    <row r="110" spans="1:30" x14ac:dyDescent="0.2">
      <c r="A110" s="30" t="s">
        <v>557</v>
      </c>
      <c r="B110" s="18">
        <v>2013</v>
      </c>
      <c r="C110" s="24" t="s">
        <v>51</v>
      </c>
      <c r="D110" s="38">
        <v>0</v>
      </c>
      <c r="E110" s="38">
        <v>0</v>
      </c>
      <c r="F110" s="38">
        <v>0</v>
      </c>
      <c r="G110" s="5">
        <v>272</v>
      </c>
      <c r="H110" s="5">
        <v>1034</v>
      </c>
      <c r="I110" s="5">
        <v>1306</v>
      </c>
      <c r="J110" s="38">
        <v>286</v>
      </c>
      <c r="K110" s="38">
        <v>2433</v>
      </c>
      <c r="L110" s="38">
        <v>2719</v>
      </c>
      <c r="M110" s="5">
        <v>558</v>
      </c>
      <c r="N110" s="5">
        <v>3467</v>
      </c>
      <c r="O110" s="5">
        <v>4025</v>
      </c>
      <c r="P110" s="33"/>
      <c r="Q110" s="33"/>
      <c r="R110" s="33"/>
      <c r="V110" s="33"/>
      <c r="W110" s="33"/>
      <c r="X110" s="33"/>
      <c r="AB110" s="33"/>
      <c r="AC110" s="33"/>
      <c r="AD110" s="33"/>
    </row>
    <row r="111" spans="1:30" x14ac:dyDescent="0.2">
      <c r="A111" s="30" t="s">
        <v>558</v>
      </c>
      <c r="B111" s="18">
        <v>2013</v>
      </c>
      <c r="C111" s="24" t="s">
        <v>52</v>
      </c>
      <c r="D111" s="38">
        <v>0</v>
      </c>
      <c r="E111" s="38">
        <v>0</v>
      </c>
      <c r="F111" s="38">
        <v>0</v>
      </c>
      <c r="G111" s="5">
        <v>159</v>
      </c>
      <c r="H111" s="5">
        <v>502</v>
      </c>
      <c r="I111" s="5">
        <v>661</v>
      </c>
      <c r="J111" s="38">
        <v>178</v>
      </c>
      <c r="K111" s="38">
        <v>1353</v>
      </c>
      <c r="L111" s="38">
        <v>1531</v>
      </c>
      <c r="M111" s="5">
        <v>337</v>
      </c>
      <c r="N111" s="5">
        <v>1855</v>
      </c>
      <c r="O111" s="5">
        <v>2192</v>
      </c>
      <c r="P111" s="33"/>
      <c r="Q111" s="33"/>
      <c r="R111" s="33"/>
      <c r="V111" s="33"/>
      <c r="W111" s="33"/>
      <c r="X111" s="33"/>
      <c r="AB111" s="33"/>
      <c r="AC111" s="33"/>
      <c r="AD111" s="33"/>
    </row>
    <row r="112" spans="1:30" x14ac:dyDescent="0.2">
      <c r="A112" s="30" t="s">
        <v>559</v>
      </c>
      <c r="B112" s="18">
        <v>2013</v>
      </c>
      <c r="C112" s="24" t="s">
        <v>53</v>
      </c>
      <c r="D112" s="38">
        <v>0</v>
      </c>
      <c r="E112" s="38">
        <v>0</v>
      </c>
      <c r="F112" s="38">
        <v>0</v>
      </c>
      <c r="G112" s="5">
        <v>167</v>
      </c>
      <c r="H112" s="5">
        <v>423</v>
      </c>
      <c r="I112" s="5">
        <v>590</v>
      </c>
      <c r="J112" s="38">
        <v>205</v>
      </c>
      <c r="K112" s="38">
        <v>957</v>
      </c>
      <c r="L112" s="38">
        <v>1162</v>
      </c>
      <c r="M112" s="5">
        <v>372</v>
      </c>
      <c r="N112" s="5">
        <v>1380</v>
      </c>
      <c r="O112" s="5">
        <v>1752</v>
      </c>
      <c r="P112" s="33"/>
      <c r="Q112" s="33"/>
      <c r="R112" s="33"/>
      <c r="V112" s="33"/>
      <c r="W112" s="33"/>
      <c r="X112" s="33"/>
      <c r="AB112" s="33"/>
      <c r="AC112" s="33"/>
      <c r="AD112" s="33"/>
    </row>
    <row r="113" spans="1:30" x14ac:dyDescent="0.2">
      <c r="A113" s="30" t="s">
        <v>560</v>
      </c>
      <c r="B113" s="18">
        <v>2013</v>
      </c>
      <c r="C113" s="24" t="s">
        <v>54</v>
      </c>
      <c r="D113" s="38">
        <v>0</v>
      </c>
      <c r="E113" s="38">
        <v>0</v>
      </c>
      <c r="F113" s="38">
        <v>0</v>
      </c>
      <c r="G113" s="5">
        <v>381</v>
      </c>
      <c r="H113" s="5">
        <v>930</v>
      </c>
      <c r="I113" s="5">
        <v>1311</v>
      </c>
      <c r="J113" s="38">
        <v>398</v>
      </c>
      <c r="K113" s="38">
        <v>2145</v>
      </c>
      <c r="L113" s="38">
        <v>2543</v>
      </c>
      <c r="M113" s="5">
        <v>779</v>
      </c>
      <c r="N113" s="5">
        <v>3075</v>
      </c>
      <c r="O113" s="5">
        <v>3854</v>
      </c>
      <c r="P113" s="33"/>
      <c r="Q113" s="33"/>
      <c r="R113" s="33"/>
      <c r="V113" s="33"/>
      <c r="W113" s="33"/>
      <c r="X113" s="33"/>
      <c r="AB113" s="33"/>
      <c r="AC113" s="33"/>
      <c r="AD113" s="33"/>
    </row>
    <row r="114" spans="1:30" x14ac:dyDescent="0.2">
      <c r="A114" s="30" t="s">
        <v>561</v>
      </c>
      <c r="B114" s="18">
        <v>2013</v>
      </c>
      <c r="C114" s="24" t="s">
        <v>55</v>
      </c>
      <c r="D114" s="38">
        <v>0</v>
      </c>
      <c r="E114" s="38">
        <v>0</v>
      </c>
      <c r="F114" s="38">
        <v>0</v>
      </c>
      <c r="G114" s="5">
        <v>649</v>
      </c>
      <c r="H114" s="5">
        <v>1969</v>
      </c>
      <c r="I114" s="5">
        <v>2618</v>
      </c>
      <c r="J114" s="38">
        <v>600</v>
      </c>
      <c r="K114" s="38">
        <v>3569</v>
      </c>
      <c r="L114" s="38">
        <v>4169</v>
      </c>
      <c r="M114" s="5">
        <v>1249</v>
      </c>
      <c r="N114" s="5">
        <v>5538</v>
      </c>
      <c r="O114" s="5">
        <v>6787</v>
      </c>
      <c r="P114" s="33"/>
      <c r="Q114" s="33"/>
      <c r="R114" s="33"/>
      <c r="V114" s="33"/>
      <c r="W114" s="33"/>
      <c r="X114" s="33"/>
      <c r="AB114" s="33"/>
      <c r="AC114" s="33"/>
      <c r="AD114" s="33"/>
    </row>
    <row r="115" spans="1:30" x14ac:dyDescent="0.2">
      <c r="A115" s="30" t="s">
        <v>562</v>
      </c>
      <c r="B115" s="18">
        <v>2013</v>
      </c>
      <c r="C115" s="24" t="s">
        <v>56</v>
      </c>
      <c r="D115" s="38">
        <v>0</v>
      </c>
      <c r="E115" s="38">
        <v>0</v>
      </c>
      <c r="F115" s="38">
        <v>0</v>
      </c>
      <c r="G115" s="5">
        <v>445</v>
      </c>
      <c r="H115" s="5">
        <v>997</v>
      </c>
      <c r="I115" s="5">
        <v>1442</v>
      </c>
      <c r="J115" s="38">
        <v>470</v>
      </c>
      <c r="K115" s="38">
        <v>2209</v>
      </c>
      <c r="L115" s="38">
        <v>2679</v>
      </c>
      <c r="M115" s="5">
        <v>915</v>
      </c>
      <c r="N115" s="5">
        <v>3206</v>
      </c>
      <c r="O115" s="5">
        <v>4121</v>
      </c>
      <c r="P115" s="33"/>
      <c r="Q115" s="33"/>
      <c r="R115" s="33"/>
      <c r="V115" s="33"/>
      <c r="W115" s="33"/>
      <c r="X115" s="33"/>
      <c r="AB115" s="33"/>
      <c r="AC115" s="33"/>
      <c r="AD115" s="33"/>
    </row>
    <row r="116" spans="1:30" x14ac:dyDescent="0.2">
      <c r="A116" s="30" t="s">
        <v>563</v>
      </c>
      <c r="B116" s="18">
        <v>2013</v>
      </c>
      <c r="C116" s="24" t="s">
        <v>57</v>
      </c>
      <c r="D116" s="38">
        <v>0</v>
      </c>
      <c r="E116" s="38">
        <v>0</v>
      </c>
      <c r="F116" s="38">
        <v>0</v>
      </c>
      <c r="G116" s="5">
        <v>244</v>
      </c>
      <c r="H116" s="5">
        <v>731</v>
      </c>
      <c r="I116" s="5">
        <v>975</v>
      </c>
      <c r="J116" s="38">
        <v>214</v>
      </c>
      <c r="K116" s="38">
        <v>1699</v>
      </c>
      <c r="L116" s="38">
        <v>1913</v>
      </c>
      <c r="M116" s="5">
        <v>458</v>
      </c>
      <c r="N116" s="5">
        <v>2430</v>
      </c>
      <c r="O116" s="5">
        <v>2888</v>
      </c>
      <c r="P116" s="33"/>
      <c r="Q116" s="33"/>
      <c r="R116" s="33"/>
      <c r="V116" s="33"/>
      <c r="W116" s="33"/>
      <c r="X116" s="33"/>
      <c r="AB116" s="33"/>
      <c r="AC116" s="33"/>
      <c r="AD116" s="33"/>
    </row>
    <row r="117" spans="1:30" x14ac:dyDescent="0.2">
      <c r="A117" s="30" t="s">
        <v>564</v>
      </c>
      <c r="B117" s="18">
        <v>2013</v>
      </c>
      <c r="C117" s="24" t="s">
        <v>58</v>
      </c>
      <c r="D117" s="38">
        <v>0</v>
      </c>
      <c r="E117" s="38">
        <v>0</v>
      </c>
      <c r="F117" s="38">
        <v>0</v>
      </c>
      <c r="G117" s="5">
        <v>324</v>
      </c>
      <c r="H117" s="5">
        <v>852</v>
      </c>
      <c r="I117" s="5">
        <v>1176</v>
      </c>
      <c r="J117" s="38">
        <v>366</v>
      </c>
      <c r="K117" s="38">
        <v>1733</v>
      </c>
      <c r="L117" s="38">
        <v>2099</v>
      </c>
      <c r="M117" s="5">
        <v>690</v>
      </c>
      <c r="N117" s="5">
        <v>2585</v>
      </c>
      <c r="O117" s="5">
        <v>3275</v>
      </c>
      <c r="P117" s="33"/>
      <c r="Q117" s="33"/>
      <c r="R117" s="33"/>
      <c r="V117" s="33"/>
      <c r="W117" s="33"/>
      <c r="X117" s="33"/>
      <c r="AB117" s="33"/>
      <c r="AC117" s="33"/>
      <c r="AD117" s="33"/>
    </row>
    <row r="118" spans="1:30" x14ac:dyDescent="0.2">
      <c r="A118" s="30" t="s">
        <v>565</v>
      </c>
      <c r="B118" s="18">
        <v>2013</v>
      </c>
      <c r="C118" s="24" t="s">
        <v>59</v>
      </c>
      <c r="D118" s="38">
        <v>0</v>
      </c>
      <c r="E118" s="38">
        <v>0</v>
      </c>
      <c r="F118" s="38">
        <v>0</v>
      </c>
      <c r="G118" s="5">
        <v>159</v>
      </c>
      <c r="H118" s="5">
        <v>513</v>
      </c>
      <c r="I118" s="5">
        <v>672</v>
      </c>
      <c r="J118" s="38">
        <v>156</v>
      </c>
      <c r="K118" s="38">
        <v>1248</v>
      </c>
      <c r="L118" s="38">
        <v>1404</v>
      </c>
      <c r="M118" s="5">
        <v>315</v>
      </c>
      <c r="N118" s="5">
        <v>1761</v>
      </c>
      <c r="O118" s="5">
        <v>2076</v>
      </c>
      <c r="P118" s="33"/>
      <c r="Q118" s="33"/>
      <c r="R118" s="33"/>
      <c r="V118" s="33"/>
      <c r="W118" s="33"/>
      <c r="X118" s="33"/>
      <c r="AB118" s="33"/>
      <c r="AC118" s="33"/>
      <c r="AD118" s="33"/>
    </row>
    <row r="119" spans="1:30" x14ac:dyDescent="0.2">
      <c r="A119" s="30" t="s">
        <v>566</v>
      </c>
      <c r="B119" s="18">
        <v>2013</v>
      </c>
      <c r="C119" s="24" t="s">
        <v>60</v>
      </c>
      <c r="D119" s="38" t="s">
        <v>103</v>
      </c>
      <c r="E119" s="38" t="s">
        <v>103</v>
      </c>
      <c r="F119" s="38">
        <v>38</v>
      </c>
      <c r="G119" s="5">
        <v>979</v>
      </c>
      <c r="H119" s="5">
        <v>2165</v>
      </c>
      <c r="I119" s="5">
        <v>3144</v>
      </c>
      <c r="J119" s="38">
        <v>1013</v>
      </c>
      <c r="K119" s="38">
        <v>4778</v>
      </c>
      <c r="L119" s="38">
        <v>5791</v>
      </c>
      <c r="M119" s="5">
        <v>2001</v>
      </c>
      <c r="N119" s="5">
        <v>6972</v>
      </c>
      <c r="O119" s="5">
        <v>8973</v>
      </c>
      <c r="P119" s="33"/>
      <c r="Q119" s="33"/>
      <c r="R119" s="33"/>
      <c r="V119" s="33"/>
      <c r="W119" s="33"/>
      <c r="X119" s="33"/>
      <c r="AB119" s="33"/>
      <c r="AC119" s="33"/>
      <c r="AD119" s="33"/>
    </row>
    <row r="120" spans="1:30" x14ac:dyDescent="0.2">
      <c r="A120" s="30" t="s">
        <v>567</v>
      </c>
      <c r="B120" s="18">
        <v>2013</v>
      </c>
      <c r="C120" s="24" t="s">
        <v>61</v>
      </c>
      <c r="D120" s="38">
        <v>0</v>
      </c>
      <c r="E120" s="38">
        <v>0</v>
      </c>
      <c r="F120" s="38">
        <v>0</v>
      </c>
      <c r="G120" s="5">
        <v>70</v>
      </c>
      <c r="H120" s="5">
        <v>178</v>
      </c>
      <c r="I120" s="5">
        <v>248</v>
      </c>
      <c r="J120" s="38">
        <v>80</v>
      </c>
      <c r="K120" s="38">
        <v>530</v>
      </c>
      <c r="L120" s="38">
        <v>610</v>
      </c>
      <c r="M120" s="5">
        <v>150</v>
      </c>
      <c r="N120" s="5">
        <v>708</v>
      </c>
      <c r="O120" s="5">
        <v>858</v>
      </c>
      <c r="P120" s="33"/>
      <c r="Q120" s="33"/>
      <c r="R120" s="33"/>
      <c r="V120" s="33"/>
      <c r="W120" s="33"/>
      <c r="X120" s="33"/>
      <c r="AB120" s="33"/>
      <c r="AC120" s="33"/>
      <c r="AD120" s="33"/>
    </row>
    <row r="121" spans="1:30" x14ac:dyDescent="0.2">
      <c r="A121" s="30" t="s">
        <v>568</v>
      </c>
      <c r="B121" s="18">
        <v>2013</v>
      </c>
      <c r="C121" s="24" t="s">
        <v>62</v>
      </c>
      <c r="D121" s="38">
        <v>0</v>
      </c>
      <c r="E121" s="38">
        <v>0</v>
      </c>
      <c r="F121" s="38">
        <v>0</v>
      </c>
      <c r="G121" s="5">
        <v>526</v>
      </c>
      <c r="H121" s="5">
        <v>1409</v>
      </c>
      <c r="I121" s="5">
        <v>1935</v>
      </c>
      <c r="J121" s="38">
        <v>611</v>
      </c>
      <c r="K121" s="38">
        <v>2895</v>
      </c>
      <c r="L121" s="38">
        <v>3506</v>
      </c>
      <c r="M121" s="5">
        <v>1137</v>
      </c>
      <c r="N121" s="5">
        <v>4304</v>
      </c>
      <c r="O121" s="5">
        <v>5441</v>
      </c>
      <c r="P121" s="33"/>
      <c r="Q121" s="33"/>
      <c r="R121" s="33"/>
      <c r="V121" s="33"/>
      <c r="W121" s="33"/>
      <c r="X121" s="33"/>
      <c r="AB121" s="33"/>
      <c r="AC121" s="33"/>
      <c r="AD121" s="33"/>
    </row>
    <row r="122" spans="1:30" x14ac:dyDescent="0.2">
      <c r="A122" s="30" t="s">
        <v>569</v>
      </c>
      <c r="B122" s="18">
        <v>2013</v>
      </c>
      <c r="C122" s="24" t="s">
        <v>63</v>
      </c>
      <c r="D122" s="38">
        <v>0</v>
      </c>
      <c r="E122" s="38">
        <v>0</v>
      </c>
      <c r="F122" s="38">
        <v>0</v>
      </c>
      <c r="G122" s="5">
        <v>838</v>
      </c>
      <c r="H122" s="5">
        <v>1957</v>
      </c>
      <c r="I122" s="5">
        <v>2795</v>
      </c>
      <c r="J122" s="38">
        <v>908</v>
      </c>
      <c r="K122" s="38">
        <v>4820</v>
      </c>
      <c r="L122" s="38">
        <v>5728</v>
      </c>
      <c r="M122" s="5">
        <v>1746</v>
      </c>
      <c r="N122" s="5">
        <v>6777</v>
      </c>
      <c r="O122" s="5">
        <v>8523</v>
      </c>
      <c r="P122" s="33"/>
      <c r="Q122" s="33"/>
      <c r="R122" s="33"/>
      <c r="V122" s="33"/>
      <c r="W122" s="33"/>
      <c r="X122" s="33"/>
      <c r="AB122" s="33"/>
      <c r="AC122" s="33"/>
      <c r="AD122" s="33"/>
    </row>
    <row r="123" spans="1:30" x14ac:dyDescent="0.2">
      <c r="A123" s="30" t="s">
        <v>570</v>
      </c>
      <c r="B123" s="18">
        <v>2013</v>
      </c>
      <c r="C123" s="24" t="s">
        <v>64</v>
      </c>
      <c r="D123" s="38">
        <v>0</v>
      </c>
      <c r="E123" s="38">
        <v>0</v>
      </c>
      <c r="F123" s="38">
        <v>0</v>
      </c>
      <c r="G123" s="5">
        <v>1494</v>
      </c>
      <c r="H123" s="5">
        <v>4757</v>
      </c>
      <c r="I123" s="5">
        <v>6251</v>
      </c>
      <c r="J123" s="38">
        <v>1456</v>
      </c>
      <c r="K123" s="38">
        <v>10288</v>
      </c>
      <c r="L123" s="38">
        <v>11744</v>
      </c>
      <c r="M123" s="5">
        <v>2950</v>
      </c>
      <c r="N123" s="5">
        <v>15045</v>
      </c>
      <c r="O123" s="5">
        <v>17995</v>
      </c>
      <c r="P123" s="33"/>
      <c r="Q123" s="33"/>
      <c r="R123" s="33"/>
      <c r="V123" s="33"/>
      <c r="W123" s="33"/>
      <c r="X123" s="33"/>
      <c r="AB123" s="33"/>
      <c r="AC123" s="33"/>
      <c r="AD123" s="33"/>
    </row>
    <row r="124" spans="1:30" x14ac:dyDescent="0.2">
      <c r="A124" s="30" t="s">
        <v>571</v>
      </c>
      <c r="B124" s="18">
        <v>2013</v>
      </c>
      <c r="C124" s="24" t="s">
        <v>65</v>
      </c>
      <c r="D124" s="38" t="s">
        <v>103</v>
      </c>
      <c r="E124" s="38" t="s">
        <v>103</v>
      </c>
      <c r="F124" s="38">
        <v>36</v>
      </c>
      <c r="G124" s="5">
        <v>838</v>
      </c>
      <c r="H124" s="5">
        <v>1301</v>
      </c>
      <c r="I124" s="5">
        <v>2139</v>
      </c>
      <c r="J124" s="38">
        <v>807</v>
      </c>
      <c r="K124" s="38">
        <v>3210</v>
      </c>
      <c r="L124" s="38">
        <v>4017</v>
      </c>
      <c r="M124" s="5">
        <v>1680</v>
      </c>
      <c r="N124" s="5">
        <v>4512</v>
      </c>
      <c r="O124" s="5">
        <v>6192</v>
      </c>
      <c r="P124" s="33"/>
      <c r="Q124" s="33"/>
      <c r="R124" s="33"/>
      <c r="V124" s="33"/>
      <c r="W124" s="33"/>
      <c r="X124" s="33"/>
      <c r="AB124" s="33"/>
      <c r="AC124" s="33"/>
      <c r="AD124" s="33"/>
    </row>
    <row r="125" spans="1:30" x14ac:dyDescent="0.2">
      <c r="A125" s="30" t="s">
        <v>572</v>
      </c>
      <c r="B125" s="18">
        <v>2013</v>
      </c>
      <c r="C125" s="24" t="s">
        <v>66</v>
      </c>
      <c r="D125" s="38">
        <v>0</v>
      </c>
      <c r="E125" s="38">
        <v>0</v>
      </c>
      <c r="F125" s="38">
        <v>0</v>
      </c>
      <c r="G125" s="5">
        <v>199</v>
      </c>
      <c r="H125" s="5">
        <v>721</v>
      </c>
      <c r="I125" s="5">
        <v>920</v>
      </c>
      <c r="J125" s="38">
        <v>243</v>
      </c>
      <c r="K125" s="38">
        <v>1561</v>
      </c>
      <c r="L125" s="38">
        <v>1804</v>
      </c>
      <c r="M125" s="5">
        <v>442</v>
      </c>
      <c r="N125" s="5">
        <v>2282</v>
      </c>
      <c r="O125" s="5">
        <v>2724</v>
      </c>
      <c r="P125" s="33"/>
      <c r="Q125" s="33"/>
      <c r="R125" s="33"/>
      <c r="V125" s="33"/>
      <c r="W125" s="33"/>
      <c r="X125" s="33"/>
      <c r="AB125" s="33"/>
      <c r="AC125" s="33"/>
      <c r="AD125" s="33"/>
    </row>
    <row r="126" spans="1:30" x14ac:dyDescent="0.2">
      <c r="A126" s="30" t="s">
        <v>573</v>
      </c>
      <c r="B126" s="18">
        <v>2013</v>
      </c>
      <c r="C126" s="24" t="s">
        <v>67</v>
      </c>
      <c r="D126" s="38">
        <v>0</v>
      </c>
      <c r="E126" s="38">
        <v>0</v>
      </c>
      <c r="F126" s="38">
        <v>0</v>
      </c>
      <c r="G126" s="5">
        <v>257</v>
      </c>
      <c r="H126" s="5">
        <v>609</v>
      </c>
      <c r="I126" s="5">
        <v>866</v>
      </c>
      <c r="J126" s="38">
        <v>288</v>
      </c>
      <c r="K126" s="38">
        <v>1262</v>
      </c>
      <c r="L126" s="38">
        <v>1550</v>
      </c>
      <c r="M126" s="5">
        <v>545</v>
      </c>
      <c r="N126" s="5">
        <v>1871</v>
      </c>
      <c r="O126" s="5">
        <v>2416</v>
      </c>
      <c r="P126" s="33"/>
      <c r="Q126" s="33"/>
      <c r="R126" s="33"/>
      <c r="V126" s="33"/>
      <c r="W126" s="33"/>
      <c r="X126" s="33"/>
      <c r="AB126" s="33"/>
      <c r="AC126" s="33"/>
      <c r="AD126" s="33"/>
    </row>
    <row r="127" spans="1:30" x14ac:dyDescent="0.2">
      <c r="A127" s="30" t="s">
        <v>574</v>
      </c>
      <c r="B127" s="18">
        <v>2013</v>
      </c>
      <c r="C127" s="24" t="s">
        <v>68</v>
      </c>
      <c r="D127" s="38">
        <v>0</v>
      </c>
      <c r="E127" s="38">
        <v>0</v>
      </c>
      <c r="F127" s="38">
        <v>0</v>
      </c>
      <c r="G127" s="5">
        <v>212</v>
      </c>
      <c r="H127" s="5">
        <v>535</v>
      </c>
      <c r="I127" s="5">
        <v>747</v>
      </c>
      <c r="J127" s="38">
        <v>243</v>
      </c>
      <c r="K127" s="38">
        <v>1362</v>
      </c>
      <c r="L127" s="38">
        <v>1605</v>
      </c>
      <c r="M127" s="5">
        <v>455</v>
      </c>
      <c r="N127" s="5">
        <v>1897</v>
      </c>
      <c r="O127" s="5">
        <v>2352</v>
      </c>
      <c r="P127" s="33"/>
      <c r="Q127" s="33"/>
      <c r="R127" s="33"/>
      <c r="V127" s="33"/>
      <c r="W127" s="33"/>
      <c r="X127" s="33"/>
      <c r="AB127" s="33"/>
      <c r="AC127" s="33"/>
      <c r="AD127" s="33"/>
    </row>
    <row r="128" spans="1:30" x14ac:dyDescent="0.2">
      <c r="A128" s="30" t="s">
        <v>575</v>
      </c>
      <c r="B128" s="18">
        <v>2013</v>
      </c>
      <c r="C128" s="24" t="s">
        <v>69</v>
      </c>
      <c r="D128" s="38">
        <v>0</v>
      </c>
      <c r="E128" s="38">
        <v>0</v>
      </c>
      <c r="F128" s="38">
        <v>0</v>
      </c>
      <c r="G128" s="5">
        <v>417</v>
      </c>
      <c r="H128" s="5">
        <v>1020</v>
      </c>
      <c r="I128" s="5">
        <v>1437</v>
      </c>
      <c r="J128" s="38">
        <v>434</v>
      </c>
      <c r="K128" s="38">
        <v>2368</v>
      </c>
      <c r="L128" s="38">
        <v>2802</v>
      </c>
      <c r="M128" s="5">
        <v>851</v>
      </c>
      <c r="N128" s="5">
        <v>3388</v>
      </c>
      <c r="O128" s="5">
        <v>4239</v>
      </c>
      <c r="P128" s="33"/>
      <c r="Q128" s="33"/>
      <c r="R128" s="33"/>
      <c r="V128" s="33"/>
      <c r="W128" s="33"/>
      <c r="X128" s="33"/>
      <c r="AB128" s="33"/>
      <c r="AC128" s="33"/>
      <c r="AD128" s="33"/>
    </row>
    <row r="129" spans="1:30" x14ac:dyDescent="0.2">
      <c r="A129" s="30" t="s">
        <v>576</v>
      </c>
      <c r="B129" s="18">
        <v>2013</v>
      </c>
      <c r="C129" s="24" t="s">
        <v>70</v>
      </c>
      <c r="D129" s="38">
        <v>0</v>
      </c>
      <c r="E129" s="38">
        <v>0</v>
      </c>
      <c r="F129" s="38">
        <v>0</v>
      </c>
      <c r="G129" s="5">
        <v>1071</v>
      </c>
      <c r="H129" s="5">
        <v>3364</v>
      </c>
      <c r="I129" s="5">
        <v>4435</v>
      </c>
      <c r="J129" s="38">
        <v>1328</v>
      </c>
      <c r="K129" s="38">
        <v>7196</v>
      </c>
      <c r="L129" s="38">
        <v>8524</v>
      </c>
      <c r="M129" s="5">
        <v>2399</v>
      </c>
      <c r="N129" s="5">
        <v>10560</v>
      </c>
      <c r="O129" s="5">
        <v>12959</v>
      </c>
      <c r="P129" s="33"/>
      <c r="Q129" s="33"/>
      <c r="R129" s="33"/>
      <c r="V129" s="33"/>
      <c r="W129" s="33"/>
      <c r="X129" s="33"/>
      <c r="AB129" s="33"/>
      <c r="AC129" s="33"/>
      <c r="AD129" s="33"/>
    </row>
    <row r="130" spans="1:30" x14ac:dyDescent="0.2">
      <c r="A130" s="30" t="s">
        <v>577</v>
      </c>
      <c r="B130" s="18">
        <v>2013</v>
      </c>
      <c r="C130" s="24" t="s">
        <v>71</v>
      </c>
      <c r="D130" s="38">
        <v>0</v>
      </c>
      <c r="E130" s="38">
        <v>0</v>
      </c>
      <c r="F130" s="38">
        <v>0</v>
      </c>
      <c r="G130" s="5">
        <v>48</v>
      </c>
      <c r="H130" s="5">
        <v>190</v>
      </c>
      <c r="I130" s="5">
        <v>238</v>
      </c>
      <c r="J130" s="38">
        <v>54</v>
      </c>
      <c r="K130" s="38">
        <v>368</v>
      </c>
      <c r="L130" s="38">
        <v>422</v>
      </c>
      <c r="M130" s="5">
        <v>102</v>
      </c>
      <c r="N130" s="5">
        <v>558</v>
      </c>
      <c r="O130" s="5">
        <v>660</v>
      </c>
      <c r="P130" s="33"/>
      <c r="Q130" s="33"/>
      <c r="R130" s="33"/>
      <c r="V130" s="33"/>
      <c r="W130" s="33"/>
      <c r="X130" s="33"/>
      <c r="AB130" s="33"/>
      <c r="AC130" s="33"/>
      <c r="AD130" s="33"/>
    </row>
    <row r="131" spans="1:30" x14ac:dyDescent="0.2">
      <c r="A131" s="30" t="s">
        <v>578</v>
      </c>
      <c r="B131" s="18">
        <v>2013</v>
      </c>
      <c r="C131" s="24" t="s">
        <v>72</v>
      </c>
      <c r="D131" s="38">
        <v>0</v>
      </c>
      <c r="E131" s="38">
        <v>0</v>
      </c>
      <c r="F131" s="38">
        <v>0</v>
      </c>
      <c r="G131" s="5">
        <v>150</v>
      </c>
      <c r="H131" s="5">
        <v>762</v>
      </c>
      <c r="I131" s="5">
        <v>912</v>
      </c>
      <c r="J131" s="38">
        <v>223</v>
      </c>
      <c r="K131" s="38">
        <v>2023</v>
      </c>
      <c r="L131" s="38">
        <v>2246</v>
      </c>
      <c r="M131" s="5">
        <v>373</v>
      </c>
      <c r="N131" s="5">
        <v>2785</v>
      </c>
      <c r="O131" s="5">
        <v>3158</v>
      </c>
      <c r="P131" s="33"/>
      <c r="Q131" s="33"/>
      <c r="R131" s="33"/>
      <c r="V131" s="33"/>
      <c r="W131" s="33"/>
      <c r="X131" s="33"/>
      <c r="AB131" s="33"/>
      <c r="AC131" s="33"/>
      <c r="AD131" s="33"/>
    </row>
    <row r="132" spans="1:30" x14ac:dyDescent="0.2">
      <c r="A132" s="30" t="s">
        <v>579</v>
      </c>
      <c r="B132" s="18">
        <v>2013</v>
      </c>
      <c r="C132" s="24" t="s">
        <v>73</v>
      </c>
      <c r="D132" s="38">
        <v>0</v>
      </c>
      <c r="E132" s="38">
        <v>0</v>
      </c>
      <c r="F132" s="38">
        <v>0</v>
      </c>
      <c r="G132" s="5">
        <v>358</v>
      </c>
      <c r="H132" s="5">
        <v>961</v>
      </c>
      <c r="I132" s="5">
        <v>1319</v>
      </c>
      <c r="J132" s="38">
        <v>354</v>
      </c>
      <c r="K132" s="38">
        <v>2195</v>
      </c>
      <c r="L132" s="38">
        <v>2549</v>
      </c>
      <c r="M132" s="5">
        <v>712</v>
      </c>
      <c r="N132" s="5">
        <v>3156</v>
      </c>
      <c r="O132" s="5">
        <v>3868</v>
      </c>
      <c r="P132" s="33"/>
      <c r="Q132" s="33"/>
      <c r="R132" s="33"/>
      <c r="V132" s="33"/>
      <c r="W132" s="33"/>
      <c r="X132" s="33"/>
      <c r="AB132" s="33"/>
      <c r="AC132" s="33"/>
      <c r="AD132" s="33"/>
    </row>
    <row r="133" spans="1:30" x14ac:dyDescent="0.2">
      <c r="A133" s="30" t="s">
        <v>580</v>
      </c>
      <c r="B133" s="18">
        <v>2013</v>
      </c>
      <c r="C133" s="24" t="s">
        <v>74</v>
      </c>
      <c r="D133" s="38">
        <v>0</v>
      </c>
      <c r="E133" s="38">
        <v>0</v>
      </c>
      <c r="F133" s="38">
        <v>0</v>
      </c>
      <c r="G133" s="5">
        <v>275</v>
      </c>
      <c r="H133" s="5">
        <v>1327</v>
      </c>
      <c r="I133" s="5">
        <v>1602</v>
      </c>
      <c r="J133" s="38">
        <v>297</v>
      </c>
      <c r="K133" s="38">
        <v>2659</v>
      </c>
      <c r="L133" s="38">
        <v>2956</v>
      </c>
      <c r="M133" s="5">
        <v>572</v>
      </c>
      <c r="N133" s="5">
        <v>3986</v>
      </c>
      <c r="O133" s="5">
        <v>4558</v>
      </c>
      <c r="P133" s="33"/>
      <c r="Q133" s="33"/>
      <c r="R133" s="33"/>
      <c r="V133" s="33"/>
      <c r="W133" s="33"/>
      <c r="X133" s="33"/>
      <c r="AB133" s="33"/>
      <c r="AC133" s="33"/>
      <c r="AD133" s="33"/>
    </row>
    <row r="134" spans="1:30" x14ac:dyDescent="0.2">
      <c r="A134" s="30" t="s">
        <v>581</v>
      </c>
      <c r="B134" s="18">
        <v>2013</v>
      </c>
      <c r="C134" s="24" t="s">
        <v>75</v>
      </c>
      <c r="D134" s="38">
        <v>0</v>
      </c>
      <c r="E134" s="38">
        <v>0</v>
      </c>
      <c r="F134" s="38">
        <v>0</v>
      </c>
      <c r="G134" s="5">
        <v>111</v>
      </c>
      <c r="H134" s="5">
        <v>245</v>
      </c>
      <c r="I134" s="5">
        <v>356</v>
      </c>
      <c r="J134" s="38">
        <v>114</v>
      </c>
      <c r="K134" s="38">
        <v>498</v>
      </c>
      <c r="L134" s="38">
        <v>612</v>
      </c>
      <c r="M134" s="5">
        <v>225</v>
      </c>
      <c r="N134" s="5">
        <v>743</v>
      </c>
      <c r="O134" s="5">
        <v>968</v>
      </c>
      <c r="P134" s="33"/>
      <c r="Q134" s="33"/>
      <c r="R134" s="33"/>
      <c r="V134" s="33"/>
      <c r="W134" s="33"/>
      <c r="X134" s="33"/>
      <c r="AB134" s="33"/>
      <c r="AC134" s="33"/>
      <c r="AD134" s="33"/>
    </row>
    <row r="135" spans="1:30" x14ac:dyDescent="0.2">
      <c r="A135" s="30" t="s">
        <v>582</v>
      </c>
      <c r="B135" s="18">
        <v>2013</v>
      </c>
      <c r="C135" s="24" t="s">
        <v>76</v>
      </c>
      <c r="D135" s="38">
        <v>0</v>
      </c>
      <c r="E135" s="38">
        <v>0</v>
      </c>
      <c r="F135" s="38">
        <v>0</v>
      </c>
      <c r="G135" s="5">
        <v>434</v>
      </c>
      <c r="H135" s="5">
        <v>1009</v>
      </c>
      <c r="I135" s="5">
        <v>1443</v>
      </c>
      <c r="J135" s="38">
        <v>546</v>
      </c>
      <c r="K135" s="38">
        <v>2232</v>
      </c>
      <c r="L135" s="38">
        <v>2778</v>
      </c>
      <c r="M135" s="5">
        <v>980</v>
      </c>
      <c r="N135" s="5">
        <v>3241</v>
      </c>
      <c r="O135" s="5">
        <v>4221</v>
      </c>
      <c r="P135" s="33"/>
      <c r="Q135" s="33"/>
      <c r="R135" s="33"/>
      <c r="V135" s="33"/>
      <c r="W135" s="33"/>
      <c r="X135" s="33"/>
      <c r="AB135" s="33"/>
      <c r="AC135" s="33"/>
      <c r="AD135" s="33"/>
    </row>
    <row r="136" spans="1:30" x14ac:dyDescent="0.2">
      <c r="A136" s="30" t="s">
        <v>583</v>
      </c>
      <c r="B136" s="18">
        <v>2013</v>
      </c>
      <c r="C136" s="24" t="s">
        <v>77</v>
      </c>
      <c r="D136" s="38">
        <v>0</v>
      </c>
      <c r="E136" s="38">
        <v>0</v>
      </c>
      <c r="F136" s="38">
        <v>0</v>
      </c>
      <c r="G136" s="5">
        <v>709</v>
      </c>
      <c r="H136" s="5">
        <v>2434</v>
      </c>
      <c r="I136" s="5">
        <v>3143</v>
      </c>
      <c r="J136" s="38">
        <v>822</v>
      </c>
      <c r="K136" s="38">
        <v>5569</v>
      </c>
      <c r="L136" s="38">
        <v>6391</v>
      </c>
      <c r="M136" s="5">
        <v>1531</v>
      </c>
      <c r="N136" s="5">
        <v>8003</v>
      </c>
      <c r="O136" s="5">
        <v>9534</v>
      </c>
      <c r="P136" s="33"/>
      <c r="Q136" s="33"/>
      <c r="R136" s="33"/>
      <c r="V136" s="33"/>
      <c r="W136" s="33"/>
      <c r="X136" s="33"/>
      <c r="AB136" s="33"/>
      <c r="AC136" s="33"/>
      <c r="AD136" s="33"/>
    </row>
    <row r="137" spans="1:30" x14ac:dyDescent="0.2">
      <c r="A137" s="30" t="s">
        <v>584</v>
      </c>
      <c r="B137" s="18">
        <v>2013</v>
      </c>
      <c r="C137" s="24" t="s">
        <v>78</v>
      </c>
      <c r="D137" s="38">
        <v>0</v>
      </c>
      <c r="E137" s="38">
        <v>0</v>
      </c>
      <c r="F137" s="38">
        <v>0</v>
      </c>
      <c r="G137" s="5">
        <v>245</v>
      </c>
      <c r="H137" s="5">
        <v>582</v>
      </c>
      <c r="I137" s="5">
        <v>827</v>
      </c>
      <c r="J137" s="38">
        <v>308</v>
      </c>
      <c r="K137" s="38">
        <v>1321</v>
      </c>
      <c r="L137" s="38">
        <v>1629</v>
      </c>
      <c r="M137" s="5">
        <v>553</v>
      </c>
      <c r="N137" s="5">
        <v>1903</v>
      </c>
      <c r="O137" s="5">
        <v>2456</v>
      </c>
      <c r="P137" s="33"/>
      <c r="Q137" s="33"/>
      <c r="R137" s="33"/>
      <c r="V137" s="33"/>
      <c r="W137" s="33"/>
      <c r="X137" s="33"/>
      <c r="AB137" s="33"/>
      <c r="AC137" s="33"/>
      <c r="AD137" s="33"/>
    </row>
    <row r="138" spans="1:30" x14ac:dyDescent="0.2">
      <c r="A138" s="30" t="s">
        <v>585</v>
      </c>
      <c r="B138" s="18">
        <v>2013</v>
      </c>
      <c r="C138" s="24" t="s">
        <v>79</v>
      </c>
      <c r="D138" s="38">
        <v>0</v>
      </c>
      <c r="E138" s="38">
        <v>0</v>
      </c>
      <c r="F138" s="38">
        <v>0</v>
      </c>
      <c r="G138" s="5">
        <v>308</v>
      </c>
      <c r="H138" s="5">
        <v>646</v>
      </c>
      <c r="I138" s="5">
        <v>954</v>
      </c>
      <c r="J138" s="38">
        <v>263</v>
      </c>
      <c r="K138" s="38">
        <v>1595</v>
      </c>
      <c r="L138" s="38">
        <v>1858</v>
      </c>
      <c r="M138" s="5">
        <v>571</v>
      </c>
      <c r="N138" s="5">
        <v>2241</v>
      </c>
      <c r="O138" s="5">
        <v>2812</v>
      </c>
      <c r="P138" s="33"/>
      <c r="Q138" s="33"/>
      <c r="R138" s="33"/>
      <c r="V138" s="33"/>
      <c r="W138" s="33"/>
      <c r="X138" s="33"/>
      <c r="AB138" s="33"/>
      <c r="AC138" s="33"/>
      <c r="AD138" s="33"/>
    </row>
    <row r="139" spans="1:30" x14ac:dyDescent="0.2">
      <c r="A139" s="30" t="s">
        <v>586</v>
      </c>
      <c r="B139" s="18">
        <v>2013</v>
      </c>
      <c r="C139" s="24" t="s">
        <v>80</v>
      </c>
      <c r="D139" s="38">
        <v>0</v>
      </c>
      <c r="E139" s="38">
        <v>0</v>
      </c>
      <c r="F139" s="38">
        <v>0</v>
      </c>
      <c r="G139" s="5">
        <v>1156</v>
      </c>
      <c r="H139" s="5">
        <v>1685</v>
      </c>
      <c r="I139" s="5">
        <v>2841</v>
      </c>
      <c r="J139" s="38">
        <v>1393</v>
      </c>
      <c r="K139" s="38">
        <v>3333</v>
      </c>
      <c r="L139" s="38">
        <v>4726</v>
      </c>
      <c r="M139" s="5">
        <v>2549</v>
      </c>
      <c r="N139" s="5">
        <v>5018</v>
      </c>
      <c r="O139" s="5">
        <v>7567</v>
      </c>
      <c r="P139" s="33"/>
      <c r="Q139" s="33"/>
      <c r="R139" s="33"/>
      <c r="V139" s="33"/>
      <c r="W139" s="33"/>
      <c r="X139" s="33"/>
      <c r="AB139" s="33"/>
      <c r="AC139" s="33"/>
      <c r="AD139" s="33"/>
    </row>
    <row r="140" spans="1:30" x14ac:dyDescent="0.2">
      <c r="A140" s="30" t="s">
        <v>587</v>
      </c>
      <c r="B140" s="18">
        <v>2013</v>
      </c>
      <c r="C140" s="25" t="s">
        <v>24</v>
      </c>
      <c r="D140" s="38">
        <v>45</v>
      </c>
      <c r="E140" s="38">
        <v>30</v>
      </c>
      <c r="F140" s="38">
        <v>75</v>
      </c>
      <c r="G140" s="5">
        <v>14564</v>
      </c>
      <c r="H140" s="5">
        <v>37659</v>
      </c>
      <c r="I140" s="5">
        <v>52223</v>
      </c>
      <c r="J140" s="38">
        <v>15535</v>
      </c>
      <c r="K140" s="38">
        <v>83741</v>
      </c>
      <c r="L140" s="38">
        <v>99276</v>
      </c>
      <c r="M140" s="5">
        <v>30144</v>
      </c>
      <c r="N140" s="5">
        <v>121430</v>
      </c>
      <c r="O140" s="5">
        <v>151574</v>
      </c>
      <c r="P140" s="33"/>
      <c r="Q140" s="33"/>
      <c r="R140" s="33"/>
      <c r="V140" s="33"/>
      <c r="W140" s="33"/>
      <c r="X140" s="33"/>
      <c r="AB140" s="33"/>
      <c r="AC140" s="33"/>
      <c r="AD140" s="33"/>
    </row>
    <row r="141" spans="1:30" s="99" customFormat="1" x14ac:dyDescent="0.2">
      <c r="A141" s="30" t="s">
        <v>800</v>
      </c>
      <c r="B141" s="26">
        <v>2014</v>
      </c>
      <c r="C141" s="24" t="s">
        <v>49</v>
      </c>
      <c r="D141" s="38">
        <v>0</v>
      </c>
      <c r="E141" s="38">
        <v>0</v>
      </c>
      <c r="F141" s="38">
        <v>0</v>
      </c>
      <c r="G141" s="5">
        <v>653</v>
      </c>
      <c r="H141" s="5">
        <v>924</v>
      </c>
      <c r="I141" s="5">
        <v>1577</v>
      </c>
      <c r="J141" s="38">
        <v>477</v>
      </c>
      <c r="K141" s="38">
        <v>2184</v>
      </c>
      <c r="L141" s="38">
        <v>2661</v>
      </c>
      <c r="M141" s="5">
        <v>1130</v>
      </c>
      <c r="N141" s="5">
        <v>3108</v>
      </c>
      <c r="O141" s="5">
        <v>4238</v>
      </c>
      <c r="P141" s="100"/>
      <c r="Q141" s="100"/>
      <c r="R141" s="100"/>
      <c r="V141" s="100"/>
      <c r="W141" s="100"/>
      <c r="X141" s="100"/>
      <c r="AB141" s="100"/>
      <c r="AC141" s="100"/>
      <c r="AD141" s="100"/>
    </row>
    <row r="142" spans="1:30" s="99" customFormat="1" x14ac:dyDescent="0.2">
      <c r="A142" s="30" t="s">
        <v>801</v>
      </c>
      <c r="B142" s="26">
        <v>2014</v>
      </c>
      <c r="C142" s="24" t="s">
        <v>50</v>
      </c>
      <c r="D142" s="38">
        <v>0</v>
      </c>
      <c r="E142" s="38">
        <v>0</v>
      </c>
      <c r="F142" s="38">
        <v>0</v>
      </c>
      <c r="G142" s="5">
        <v>455</v>
      </c>
      <c r="H142" s="5">
        <v>1007</v>
      </c>
      <c r="I142" s="5">
        <v>1462</v>
      </c>
      <c r="J142" s="38">
        <v>392</v>
      </c>
      <c r="K142" s="38">
        <v>2420</v>
      </c>
      <c r="L142" s="38">
        <v>2812</v>
      </c>
      <c r="M142" s="5">
        <v>847</v>
      </c>
      <c r="N142" s="5">
        <v>3427</v>
      </c>
      <c r="O142" s="5">
        <v>4274</v>
      </c>
      <c r="P142" s="100"/>
      <c r="Q142" s="100"/>
      <c r="R142" s="100"/>
      <c r="V142" s="100"/>
      <c r="W142" s="100"/>
      <c r="X142" s="100"/>
      <c r="AB142" s="100"/>
      <c r="AC142" s="100"/>
      <c r="AD142" s="100"/>
    </row>
    <row r="143" spans="1:30" s="99" customFormat="1" x14ac:dyDescent="0.2">
      <c r="A143" s="30" t="s">
        <v>802</v>
      </c>
      <c r="B143" s="26">
        <v>2014</v>
      </c>
      <c r="C143" s="24" t="s">
        <v>51</v>
      </c>
      <c r="D143" s="38">
        <v>0</v>
      </c>
      <c r="E143" s="38">
        <v>0</v>
      </c>
      <c r="F143" s="38">
        <v>0</v>
      </c>
      <c r="G143" s="5">
        <v>524</v>
      </c>
      <c r="H143" s="5">
        <v>1063</v>
      </c>
      <c r="I143" s="5">
        <v>1587</v>
      </c>
      <c r="J143" s="38">
        <v>534</v>
      </c>
      <c r="K143" s="38">
        <v>2428</v>
      </c>
      <c r="L143" s="38">
        <v>2962</v>
      </c>
      <c r="M143" s="5">
        <v>1058</v>
      </c>
      <c r="N143" s="5">
        <v>3491</v>
      </c>
      <c r="O143" s="5">
        <v>4549</v>
      </c>
      <c r="P143" s="100"/>
      <c r="Q143" s="100"/>
      <c r="R143" s="100"/>
      <c r="V143" s="100"/>
      <c r="W143" s="100"/>
      <c r="X143" s="100"/>
      <c r="AB143" s="100"/>
      <c r="AC143" s="100"/>
      <c r="AD143" s="100"/>
    </row>
    <row r="144" spans="1:30" s="99" customFormat="1" x14ac:dyDescent="0.2">
      <c r="A144" s="30" t="s">
        <v>803</v>
      </c>
      <c r="B144" s="26">
        <v>2014</v>
      </c>
      <c r="C144" s="24" t="s">
        <v>52</v>
      </c>
      <c r="D144" s="38">
        <v>0</v>
      </c>
      <c r="E144" s="38">
        <v>0</v>
      </c>
      <c r="F144" s="38">
        <v>0</v>
      </c>
      <c r="G144" s="5">
        <v>173</v>
      </c>
      <c r="H144" s="5">
        <v>560</v>
      </c>
      <c r="I144" s="5">
        <v>733</v>
      </c>
      <c r="J144" s="38">
        <v>177</v>
      </c>
      <c r="K144" s="38">
        <v>1466</v>
      </c>
      <c r="L144" s="38">
        <v>1643</v>
      </c>
      <c r="M144" s="5">
        <v>350</v>
      </c>
      <c r="N144" s="5">
        <v>2026</v>
      </c>
      <c r="O144" s="5">
        <v>2376</v>
      </c>
      <c r="P144" s="100"/>
      <c r="Q144" s="100"/>
      <c r="R144" s="100"/>
      <c r="V144" s="100"/>
      <c r="W144" s="100"/>
      <c r="X144" s="100"/>
      <c r="AB144" s="100"/>
      <c r="AC144" s="100"/>
      <c r="AD144" s="100"/>
    </row>
    <row r="145" spans="1:30" s="99" customFormat="1" x14ac:dyDescent="0.2">
      <c r="A145" s="30" t="s">
        <v>804</v>
      </c>
      <c r="B145" s="26">
        <v>2014</v>
      </c>
      <c r="C145" s="24" t="s">
        <v>53</v>
      </c>
      <c r="D145" s="38">
        <v>0</v>
      </c>
      <c r="E145" s="38">
        <v>0</v>
      </c>
      <c r="F145" s="38">
        <v>0</v>
      </c>
      <c r="G145" s="5">
        <v>161</v>
      </c>
      <c r="H145" s="5">
        <v>415</v>
      </c>
      <c r="I145" s="5">
        <v>576</v>
      </c>
      <c r="J145" s="38">
        <v>189</v>
      </c>
      <c r="K145" s="38">
        <v>871</v>
      </c>
      <c r="L145" s="38">
        <v>1060</v>
      </c>
      <c r="M145" s="5">
        <v>350</v>
      </c>
      <c r="N145" s="5">
        <v>1286</v>
      </c>
      <c r="O145" s="5">
        <v>1636</v>
      </c>
      <c r="P145" s="100"/>
      <c r="Q145" s="100"/>
      <c r="R145" s="100"/>
      <c r="V145" s="100"/>
      <c r="W145" s="100"/>
      <c r="X145" s="100"/>
      <c r="AB145" s="100"/>
      <c r="AC145" s="100"/>
      <c r="AD145" s="100"/>
    </row>
    <row r="146" spans="1:30" s="99" customFormat="1" x14ac:dyDescent="0.2">
      <c r="A146" s="30" t="s">
        <v>805</v>
      </c>
      <c r="B146" s="26">
        <v>2014</v>
      </c>
      <c r="C146" s="24" t="s">
        <v>54</v>
      </c>
      <c r="D146" s="38">
        <v>0</v>
      </c>
      <c r="E146" s="38">
        <v>0</v>
      </c>
      <c r="F146" s="38">
        <v>0</v>
      </c>
      <c r="G146" s="5">
        <v>330</v>
      </c>
      <c r="H146" s="5">
        <v>912</v>
      </c>
      <c r="I146" s="5">
        <v>1242</v>
      </c>
      <c r="J146" s="38">
        <v>348</v>
      </c>
      <c r="K146" s="38">
        <v>1958</v>
      </c>
      <c r="L146" s="38">
        <v>2306</v>
      </c>
      <c r="M146" s="5">
        <v>678</v>
      </c>
      <c r="N146" s="5">
        <v>2870</v>
      </c>
      <c r="O146" s="5">
        <v>3548</v>
      </c>
      <c r="P146" s="100"/>
      <c r="Q146" s="100"/>
      <c r="R146" s="100"/>
      <c r="V146" s="100"/>
      <c r="W146" s="100"/>
      <c r="X146" s="100"/>
      <c r="AB146" s="100"/>
      <c r="AC146" s="100"/>
      <c r="AD146" s="100"/>
    </row>
    <row r="147" spans="1:30" s="99" customFormat="1" x14ac:dyDescent="0.2">
      <c r="A147" s="30" t="s">
        <v>806</v>
      </c>
      <c r="B147" s="26">
        <v>2014</v>
      </c>
      <c r="C147" s="24" t="s">
        <v>55</v>
      </c>
      <c r="D147" s="38">
        <v>0</v>
      </c>
      <c r="E147" s="38">
        <v>0</v>
      </c>
      <c r="F147" s="38">
        <v>0</v>
      </c>
      <c r="G147" s="5">
        <v>447</v>
      </c>
      <c r="H147" s="5">
        <v>1840</v>
      </c>
      <c r="I147" s="5">
        <v>2287</v>
      </c>
      <c r="J147" s="38">
        <v>495</v>
      </c>
      <c r="K147" s="38">
        <v>3506</v>
      </c>
      <c r="L147" s="38">
        <v>4001</v>
      </c>
      <c r="M147" s="5">
        <v>942</v>
      </c>
      <c r="N147" s="5">
        <v>5346</v>
      </c>
      <c r="O147" s="5">
        <v>6288</v>
      </c>
      <c r="P147" s="100"/>
      <c r="Q147" s="100"/>
      <c r="R147" s="100"/>
      <c r="V147" s="100"/>
      <c r="W147" s="100"/>
      <c r="X147" s="100"/>
      <c r="AB147" s="100"/>
      <c r="AC147" s="100"/>
      <c r="AD147" s="100"/>
    </row>
    <row r="148" spans="1:30" s="99" customFormat="1" x14ac:dyDescent="0.2">
      <c r="A148" s="30" t="s">
        <v>807</v>
      </c>
      <c r="B148" s="26">
        <v>2014</v>
      </c>
      <c r="C148" s="24" t="s">
        <v>56</v>
      </c>
      <c r="D148" s="38">
        <v>0</v>
      </c>
      <c r="E148" s="38">
        <v>0</v>
      </c>
      <c r="F148" s="38">
        <v>0</v>
      </c>
      <c r="G148" s="5">
        <v>431</v>
      </c>
      <c r="H148" s="5">
        <v>1039</v>
      </c>
      <c r="I148" s="5">
        <v>1470</v>
      </c>
      <c r="J148" s="38">
        <v>417</v>
      </c>
      <c r="K148" s="38">
        <v>2226</v>
      </c>
      <c r="L148" s="38">
        <v>2643</v>
      </c>
      <c r="M148" s="5">
        <v>848</v>
      </c>
      <c r="N148" s="5">
        <v>3265</v>
      </c>
      <c r="O148" s="5">
        <v>4113</v>
      </c>
      <c r="P148" s="100"/>
      <c r="Q148" s="100"/>
      <c r="R148" s="100"/>
      <c r="V148" s="100"/>
      <c r="W148" s="100"/>
      <c r="X148" s="100"/>
      <c r="AB148" s="100"/>
      <c r="AC148" s="100"/>
      <c r="AD148" s="100"/>
    </row>
    <row r="149" spans="1:30" s="99" customFormat="1" x14ac:dyDescent="0.2">
      <c r="A149" s="30" t="s">
        <v>808</v>
      </c>
      <c r="B149" s="26">
        <v>2014</v>
      </c>
      <c r="C149" s="24" t="s">
        <v>57</v>
      </c>
      <c r="D149" s="38">
        <v>0</v>
      </c>
      <c r="E149" s="38">
        <v>0</v>
      </c>
      <c r="F149" s="38">
        <v>0</v>
      </c>
      <c r="G149" s="5">
        <v>230</v>
      </c>
      <c r="H149" s="5">
        <v>730</v>
      </c>
      <c r="I149" s="5">
        <v>960</v>
      </c>
      <c r="J149" s="38">
        <v>220</v>
      </c>
      <c r="K149" s="38">
        <v>1624</v>
      </c>
      <c r="L149" s="38">
        <v>1844</v>
      </c>
      <c r="M149" s="5">
        <v>450</v>
      </c>
      <c r="N149" s="5">
        <v>2354</v>
      </c>
      <c r="O149" s="5">
        <v>2804</v>
      </c>
      <c r="P149" s="100"/>
      <c r="Q149" s="100"/>
      <c r="R149" s="100"/>
      <c r="V149" s="100"/>
      <c r="W149" s="100"/>
      <c r="X149" s="100"/>
      <c r="AB149" s="100"/>
      <c r="AC149" s="100"/>
      <c r="AD149" s="100"/>
    </row>
    <row r="150" spans="1:30" s="99" customFormat="1" x14ac:dyDescent="0.2">
      <c r="A150" s="30" t="s">
        <v>809</v>
      </c>
      <c r="B150" s="26">
        <v>2014</v>
      </c>
      <c r="C150" s="24" t="s">
        <v>58</v>
      </c>
      <c r="D150" s="38">
        <v>0</v>
      </c>
      <c r="E150" s="38">
        <v>0</v>
      </c>
      <c r="F150" s="38">
        <v>0</v>
      </c>
      <c r="G150" s="5">
        <v>347</v>
      </c>
      <c r="H150" s="5">
        <v>848</v>
      </c>
      <c r="I150" s="5">
        <v>1195</v>
      </c>
      <c r="J150" s="38">
        <v>369</v>
      </c>
      <c r="K150" s="38">
        <v>1797</v>
      </c>
      <c r="L150" s="38">
        <v>2166</v>
      </c>
      <c r="M150" s="5">
        <v>716</v>
      </c>
      <c r="N150" s="5">
        <v>2645</v>
      </c>
      <c r="O150" s="5">
        <v>3361</v>
      </c>
      <c r="P150" s="100"/>
      <c r="Q150" s="100"/>
      <c r="R150" s="100"/>
      <c r="V150" s="100"/>
      <c r="W150" s="100"/>
      <c r="X150" s="100"/>
      <c r="AB150" s="100"/>
      <c r="AC150" s="100"/>
      <c r="AD150" s="100"/>
    </row>
    <row r="151" spans="1:30" s="99" customFormat="1" x14ac:dyDescent="0.2">
      <c r="A151" s="30" t="s">
        <v>810</v>
      </c>
      <c r="B151" s="26">
        <v>2014</v>
      </c>
      <c r="C151" s="24" t="s">
        <v>59</v>
      </c>
      <c r="D151" s="38">
        <v>0</v>
      </c>
      <c r="E151" s="38">
        <v>0</v>
      </c>
      <c r="F151" s="38">
        <v>0</v>
      </c>
      <c r="G151" s="5">
        <v>188</v>
      </c>
      <c r="H151" s="5">
        <v>642</v>
      </c>
      <c r="I151" s="5">
        <v>830</v>
      </c>
      <c r="J151" s="38">
        <v>200</v>
      </c>
      <c r="K151" s="38">
        <v>1498</v>
      </c>
      <c r="L151" s="38">
        <v>1698</v>
      </c>
      <c r="M151" s="5">
        <v>388</v>
      </c>
      <c r="N151" s="5">
        <v>2140</v>
      </c>
      <c r="O151" s="5">
        <v>2528</v>
      </c>
      <c r="P151" s="100"/>
      <c r="Q151" s="100"/>
      <c r="R151" s="100"/>
      <c r="V151" s="100"/>
      <c r="W151" s="100"/>
      <c r="X151" s="100"/>
      <c r="AB151" s="100"/>
      <c r="AC151" s="100"/>
      <c r="AD151" s="100"/>
    </row>
    <row r="152" spans="1:30" s="99" customFormat="1" x14ac:dyDescent="0.2">
      <c r="A152" s="30" t="s">
        <v>811</v>
      </c>
      <c r="B152" s="26">
        <v>2014</v>
      </c>
      <c r="C152" s="24" t="s">
        <v>60</v>
      </c>
      <c r="D152" s="38" t="s">
        <v>103</v>
      </c>
      <c r="E152" s="38" t="s">
        <v>103</v>
      </c>
      <c r="F152" s="38">
        <v>41</v>
      </c>
      <c r="G152" s="5">
        <v>1550</v>
      </c>
      <c r="H152" s="5">
        <v>2608</v>
      </c>
      <c r="I152" s="5">
        <v>4158</v>
      </c>
      <c r="J152" s="38">
        <v>1344</v>
      </c>
      <c r="K152" s="38">
        <v>5592</v>
      </c>
      <c r="L152" s="38">
        <v>6936</v>
      </c>
      <c r="M152" s="5">
        <v>2897</v>
      </c>
      <c r="N152" s="5">
        <v>8238</v>
      </c>
      <c r="O152" s="5">
        <v>11135</v>
      </c>
      <c r="P152" s="100"/>
      <c r="Q152" s="100"/>
      <c r="R152" s="100"/>
      <c r="V152" s="100"/>
      <c r="W152" s="100"/>
      <c r="X152" s="100"/>
      <c r="AB152" s="100"/>
      <c r="AC152" s="100"/>
      <c r="AD152" s="100"/>
    </row>
    <row r="153" spans="1:30" s="99" customFormat="1" x14ac:dyDescent="0.2">
      <c r="A153" s="30" t="s">
        <v>812</v>
      </c>
      <c r="B153" s="26">
        <v>2014</v>
      </c>
      <c r="C153" s="24" t="s">
        <v>61</v>
      </c>
      <c r="D153" s="38">
        <v>0</v>
      </c>
      <c r="E153" s="38">
        <v>0</v>
      </c>
      <c r="F153" s="38">
        <v>0</v>
      </c>
      <c r="G153" s="5">
        <v>60</v>
      </c>
      <c r="H153" s="5">
        <v>212</v>
      </c>
      <c r="I153" s="5">
        <v>272</v>
      </c>
      <c r="J153" s="38">
        <v>58</v>
      </c>
      <c r="K153" s="38">
        <v>548</v>
      </c>
      <c r="L153" s="38">
        <v>606</v>
      </c>
      <c r="M153" s="5">
        <v>118</v>
      </c>
      <c r="N153" s="5">
        <v>760</v>
      </c>
      <c r="O153" s="5">
        <v>878</v>
      </c>
      <c r="P153" s="100"/>
      <c r="Q153" s="100"/>
      <c r="R153" s="100"/>
      <c r="V153" s="100"/>
      <c r="W153" s="100"/>
      <c r="X153" s="100"/>
      <c r="AB153" s="100"/>
      <c r="AC153" s="100"/>
      <c r="AD153" s="100"/>
    </row>
    <row r="154" spans="1:30" s="99" customFormat="1" x14ac:dyDescent="0.2">
      <c r="A154" s="30" t="s">
        <v>813</v>
      </c>
      <c r="B154" s="26">
        <v>2014</v>
      </c>
      <c r="C154" s="24" t="s">
        <v>62</v>
      </c>
      <c r="D154" s="38">
        <v>0</v>
      </c>
      <c r="E154" s="38">
        <v>0</v>
      </c>
      <c r="F154" s="38">
        <v>0</v>
      </c>
      <c r="G154" s="5">
        <v>555</v>
      </c>
      <c r="H154" s="5">
        <v>1464</v>
      </c>
      <c r="I154" s="5">
        <v>2019</v>
      </c>
      <c r="J154" s="38">
        <v>602</v>
      </c>
      <c r="K154" s="38">
        <v>2922</v>
      </c>
      <c r="L154" s="38">
        <v>3524</v>
      </c>
      <c r="M154" s="5">
        <v>1157</v>
      </c>
      <c r="N154" s="5">
        <v>4386</v>
      </c>
      <c r="O154" s="5">
        <v>5543</v>
      </c>
      <c r="P154" s="100"/>
      <c r="Q154" s="100"/>
      <c r="R154" s="100"/>
      <c r="V154" s="100"/>
      <c r="W154" s="100"/>
      <c r="X154" s="100"/>
      <c r="AB154" s="100"/>
      <c r="AC154" s="100"/>
      <c r="AD154" s="100"/>
    </row>
    <row r="155" spans="1:30" s="99" customFormat="1" x14ac:dyDescent="0.2">
      <c r="A155" s="30" t="s">
        <v>814</v>
      </c>
      <c r="B155" s="26">
        <v>2014</v>
      </c>
      <c r="C155" s="24" t="s">
        <v>63</v>
      </c>
      <c r="D155" s="38">
        <v>0</v>
      </c>
      <c r="E155" s="38">
        <v>0</v>
      </c>
      <c r="F155" s="38">
        <v>0</v>
      </c>
      <c r="G155" s="5">
        <v>888</v>
      </c>
      <c r="H155" s="5">
        <v>2037</v>
      </c>
      <c r="I155" s="5">
        <v>2925</v>
      </c>
      <c r="J155" s="38">
        <v>961</v>
      </c>
      <c r="K155" s="38">
        <v>4722</v>
      </c>
      <c r="L155" s="38">
        <v>5683</v>
      </c>
      <c r="M155" s="5">
        <v>1849</v>
      </c>
      <c r="N155" s="5">
        <v>6759</v>
      </c>
      <c r="O155" s="5">
        <v>8608</v>
      </c>
      <c r="P155" s="100"/>
      <c r="Q155" s="100"/>
      <c r="R155" s="100"/>
      <c r="V155" s="100"/>
      <c r="W155" s="100"/>
      <c r="X155" s="100"/>
      <c r="AB155" s="100"/>
      <c r="AC155" s="100"/>
      <c r="AD155" s="100"/>
    </row>
    <row r="156" spans="1:30" s="99" customFormat="1" x14ac:dyDescent="0.2">
      <c r="A156" s="30" t="s">
        <v>815</v>
      </c>
      <c r="B156" s="26">
        <v>2014</v>
      </c>
      <c r="C156" s="24" t="s">
        <v>64</v>
      </c>
      <c r="D156" s="38">
        <v>0</v>
      </c>
      <c r="E156" s="38">
        <v>0</v>
      </c>
      <c r="F156" s="38">
        <v>0</v>
      </c>
      <c r="G156" s="5">
        <v>1166</v>
      </c>
      <c r="H156" s="5">
        <v>3632</v>
      </c>
      <c r="I156" s="5">
        <v>4798</v>
      </c>
      <c r="J156" s="38">
        <v>1124</v>
      </c>
      <c r="K156" s="38">
        <v>7902</v>
      </c>
      <c r="L156" s="38">
        <v>9026</v>
      </c>
      <c r="M156" s="5">
        <v>2290</v>
      </c>
      <c r="N156" s="5">
        <v>11534</v>
      </c>
      <c r="O156" s="5">
        <v>13824</v>
      </c>
      <c r="P156" s="100"/>
      <c r="Q156" s="100"/>
      <c r="R156" s="100"/>
      <c r="V156" s="100"/>
      <c r="W156" s="100"/>
      <c r="X156" s="100"/>
      <c r="AB156" s="100"/>
      <c r="AC156" s="100"/>
      <c r="AD156" s="100"/>
    </row>
    <row r="157" spans="1:30" s="99" customFormat="1" x14ac:dyDescent="0.2">
      <c r="A157" s="30" t="s">
        <v>816</v>
      </c>
      <c r="B157" s="26">
        <v>2014</v>
      </c>
      <c r="C157" s="24" t="s">
        <v>65</v>
      </c>
      <c r="D157" s="38" t="s">
        <v>103</v>
      </c>
      <c r="E157" s="38" t="s">
        <v>103</v>
      </c>
      <c r="F157" s="38">
        <v>19</v>
      </c>
      <c r="G157" s="5">
        <v>626</v>
      </c>
      <c r="H157" s="5">
        <v>1317</v>
      </c>
      <c r="I157" s="5">
        <v>1943</v>
      </c>
      <c r="J157" s="38">
        <v>589</v>
      </c>
      <c r="K157" s="38">
        <v>3260</v>
      </c>
      <c r="L157" s="38">
        <v>3849</v>
      </c>
      <c r="M157" s="5">
        <v>1232</v>
      </c>
      <c r="N157" s="5">
        <v>4579</v>
      </c>
      <c r="O157" s="5">
        <v>5811</v>
      </c>
      <c r="P157" s="100"/>
      <c r="Q157" s="100"/>
      <c r="R157" s="100"/>
      <c r="V157" s="100"/>
      <c r="W157" s="100"/>
      <c r="X157" s="100"/>
      <c r="AB157" s="100"/>
      <c r="AC157" s="100"/>
      <c r="AD157" s="100"/>
    </row>
    <row r="158" spans="1:30" s="99" customFormat="1" x14ac:dyDescent="0.2">
      <c r="A158" s="30" t="s">
        <v>817</v>
      </c>
      <c r="B158" s="26">
        <v>2014</v>
      </c>
      <c r="C158" s="24" t="s">
        <v>66</v>
      </c>
      <c r="D158" s="38">
        <v>0</v>
      </c>
      <c r="E158" s="38">
        <v>0</v>
      </c>
      <c r="F158" s="38">
        <v>0</v>
      </c>
      <c r="G158" s="5">
        <v>200</v>
      </c>
      <c r="H158" s="5">
        <v>719</v>
      </c>
      <c r="I158" s="5">
        <v>919</v>
      </c>
      <c r="J158" s="38">
        <v>240</v>
      </c>
      <c r="K158" s="38">
        <v>1573</v>
      </c>
      <c r="L158" s="38">
        <v>1813</v>
      </c>
      <c r="M158" s="5">
        <v>440</v>
      </c>
      <c r="N158" s="5">
        <v>2292</v>
      </c>
      <c r="O158" s="5">
        <v>2732</v>
      </c>
      <c r="P158" s="100"/>
      <c r="Q158" s="100"/>
      <c r="R158" s="100"/>
      <c r="V158" s="100"/>
      <c r="W158" s="100"/>
      <c r="X158" s="100"/>
      <c r="AB158" s="100"/>
      <c r="AC158" s="100"/>
      <c r="AD158" s="100"/>
    </row>
    <row r="159" spans="1:30" s="99" customFormat="1" x14ac:dyDescent="0.2">
      <c r="A159" s="30" t="s">
        <v>818</v>
      </c>
      <c r="B159" s="26">
        <v>2014</v>
      </c>
      <c r="C159" s="24" t="s">
        <v>67</v>
      </c>
      <c r="D159" s="38">
        <v>0</v>
      </c>
      <c r="E159" s="38">
        <v>0</v>
      </c>
      <c r="F159" s="38">
        <v>0</v>
      </c>
      <c r="G159" s="5">
        <v>272</v>
      </c>
      <c r="H159" s="5">
        <v>557</v>
      </c>
      <c r="I159" s="5">
        <v>829</v>
      </c>
      <c r="J159" s="38">
        <v>284</v>
      </c>
      <c r="K159" s="38">
        <v>1138</v>
      </c>
      <c r="L159" s="38">
        <v>1422</v>
      </c>
      <c r="M159" s="5">
        <v>556</v>
      </c>
      <c r="N159" s="5">
        <v>1695</v>
      </c>
      <c r="O159" s="5">
        <v>2251</v>
      </c>
      <c r="P159" s="100"/>
      <c r="Q159" s="100"/>
      <c r="R159" s="100"/>
      <c r="V159" s="100"/>
      <c r="W159" s="100"/>
      <c r="X159" s="100"/>
      <c r="AB159" s="100"/>
      <c r="AC159" s="100"/>
      <c r="AD159" s="100"/>
    </row>
    <row r="160" spans="1:30" s="99" customFormat="1" x14ac:dyDescent="0.2">
      <c r="A160" s="30" t="s">
        <v>819</v>
      </c>
      <c r="B160" s="26">
        <v>2014</v>
      </c>
      <c r="C160" s="24" t="s">
        <v>68</v>
      </c>
      <c r="D160" s="38">
        <v>0</v>
      </c>
      <c r="E160" s="38">
        <v>0</v>
      </c>
      <c r="F160" s="38">
        <v>0</v>
      </c>
      <c r="G160" s="5">
        <v>206</v>
      </c>
      <c r="H160" s="5">
        <v>544</v>
      </c>
      <c r="I160" s="5">
        <v>750</v>
      </c>
      <c r="J160" s="38">
        <v>250</v>
      </c>
      <c r="K160" s="38">
        <v>1365</v>
      </c>
      <c r="L160" s="38">
        <v>1615</v>
      </c>
      <c r="M160" s="5">
        <v>456</v>
      </c>
      <c r="N160" s="5">
        <v>1909</v>
      </c>
      <c r="O160" s="5">
        <v>2365</v>
      </c>
      <c r="P160" s="100"/>
      <c r="Q160" s="100"/>
      <c r="R160" s="100"/>
      <c r="V160" s="100"/>
      <c r="W160" s="100"/>
      <c r="X160" s="100"/>
      <c r="AB160" s="100"/>
      <c r="AC160" s="100"/>
      <c r="AD160" s="100"/>
    </row>
    <row r="161" spans="1:30" s="99" customFormat="1" x14ac:dyDescent="0.2">
      <c r="A161" s="30" t="s">
        <v>820</v>
      </c>
      <c r="B161" s="26">
        <v>2014</v>
      </c>
      <c r="C161" s="24" t="s">
        <v>69</v>
      </c>
      <c r="D161" s="38">
        <v>0</v>
      </c>
      <c r="E161" s="38">
        <v>0</v>
      </c>
      <c r="F161" s="38">
        <v>0</v>
      </c>
      <c r="G161" s="5">
        <v>444</v>
      </c>
      <c r="H161" s="5">
        <v>1141</v>
      </c>
      <c r="I161" s="5">
        <v>1585</v>
      </c>
      <c r="J161" s="38">
        <v>519</v>
      </c>
      <c r="K161" s="38">
        <v>2449</v>
      </c>
      <c r="L161" s="38">
        <v>2968</v>
      </c>
      <c r="M161" s="5">
        <v>963</v>
      </c>
      <c r="N161" s="5">
        <v>3590</v>
      </c>
      <c r="O161" s="5">
        <v>4553</v>
      </c>
      <c r="P161" s="100"/>
      <c r="Q161" s="100"/>
      <c r="R161" s="100"/>
      <c r="V161" s="100"/>
      <c r="W161" s="100"/>
      <c r="X161" s="100"/>
      <c r="AB161" s="100"/>
      <c r="AC161" s="100"/>
      <c r="AD161" s="100"/>
    </row>
    <row r="162" spans="1:30" s="99" customFormat="1" x14ac:dyDescent="0.2">
      <c r="A162" s="30" t="s">
        <v>821</v>
      </c>
      <c r="B162" s="26">
        <v>2014</v>
      </c>
      <c r="C162" s="24" t="s">
        <v>70</v>
      </c>
      <c r="D162" s="38">
        <v>0</v>
      </c>
      <c r="E162" s="38">
        <v>0</v>
      </c>
      <c r="F162" s="38">
        <v>0</v>
      </c>
      <c r="G162" s="5">
        <v>961</v>
      </c>
      <c r="H162" s="5">
        <v>3301</v>
      </c>
      <c r="I162" s="5">
        <v>4262</v>
      </c>
      <c r="J162" s="38">
        <v>1270</v>
      </c>
      <c r="K162" s="38">
        <v>7083</v>
      </c>
      <c r="L162" s="38">
        <v>8353</v>
      </c>
      <c r="M162" s="5">
        <v>2231</v>
      </c>
      <c r="N162" s="5">
        <v>10384</v>
      </c>
      <c r="O162" s="5">
        <v>12615</v>
      </c>
      <c r="P162" s="100"/>
      <c r="Q162" s="100"/>
      <c r="R162" s="100"/>
      <c r="V162" s="100"/>
      <c r="W162" s="100"/>
      <c r="X162" s="100"/>
      <c r="AB162" s="100"/>
      <c r="AC162" s="100"/>
      <c r="AD162" s="100"/>
    </row>
    <row r="163" spans="1:30" s="99" customFormat="1" x14ac:dyDescent="0.2">
      <c r="A163" s="30" t="s">
        <v>822</v>
      </c>
      <c r="B163" s="26">
        <v>2014</v>
      </c>
      <c r="C163" s="24" t="s">
        <v>71</v>
      </c>
      <c r="D163" s="38">
        <v>0</v>
      </c>
      <c r="E163" s="38">
        <v>0</v>
      </c>
      <c r="F163" s="38">
        <v>0</v>
      </c>
      <c r="G163" s="5">
        <v>63</v>
      </c>
      <c r="H163" s="5">
        <v>222</v>
      </c>
      <c r="I163" s="5">
        <v>285</v>
      </c>
      <c r="J163" s="38">
        <v>66</v>
      </c>
      <c r="K163" s="38">
        <v>425</v>
      </c>
      <c r="L163" s="38">
        <v>491</v>
      </c>
      <c r="M163" s="5">
        <v>129</v>
      </c>
      <c r="N163" s="5">
        <v>647</v>
      </c>
      <c r="O163" s="5">
        <v>776</v>
      </c>
      <c r="P163" s="100"/>
      <c r="Q163" s="100"/>
      <c r="R163" s="100"/>
      <c r="V163" s="100"/>
      <c r="W163" s="100"/>
      <c r="X163" s="100"/>
      <c r="AB163" s="100"/>
      <c r="AC163" s="100"/>
      <c r="AD163" s="100"/>
    </row>
    <row r="164" spans="1:30" s="99" customFormat="1" x14ac:dyDescent="0.2">
      <c r="A164" s="30" t="s">
        <v>823</v>
      </c>
      <c r="B164" s="26">
        <v>2014</v>
      </c>
      <c r="C164" s="24" t="s">
        <v>72</v>
      </c>
      <c r="D164" s="38">
        <v>0</v>
      </c>
      <c r="E164" s="38">
        <v>0</v>
      </c>
      <c r="F164" s="38">
        <v>0</v>
      </c>
      <c r="G164" s="5">
        <v>163</v>
      </c>
      <c r="H164" s="5">
        <v>703</v>
      </c>
      <c r="I164" s="5">
        <v>866</v>
      </c>
      <c r="J164" s="38">
        <v>228</v>
      </c>
      <c r="K164" s="38">
        <v>1830</v>
      </c>
      <c r="L164" s="38">
        <v>2058</v>
      </c>
      <c r="M164" s="5">
        <v>391</v>
      </c>
      <c r="N164" s="5">
        <v>2533</v>
      </c>
      <c r="O164" s="5">
        <v>2924</v>
      </c>
      <c r="P164" s="100"/>
      <c r="Q164" s="100"/>
      <c r="R164" s="100"/>
      <c r="V164" s="100"/>
      <c r="W164" s="100"/>
      <c r="X164" s="100"/>
      <c r="AB164" s="100"/>
      <c r="AC164" s="100"/>
      <c r="AD164" s="100"/>
    </row>
    <row r="165" spans="1:30" s="99" customFormat="1" x14ac:dyDescent="0.2">
      <c r="A165" s="30" t="s">
        <v>824</v>
      </c>
      <c r="B165" s="26">
        <v>2014</v>
      </c>
      <c r="C165" s="24" t="s">
        <v>73</v>
      </c>
      <c r="D165" s="38">
        <v>0</v>
      </c>
      <c r="E165" s="38">
        <v>0</v>
      </c>
      <c r="F165" s="38">
        <v>0</v>
      </c>
      <c r="G165" s="5">
        <v>380</v>
      </c>
      <c r="H165" s="5">
        <v>1053</v>
      </c>
      <c r="I165" s="5">
        <v>1433</v>
      </c>
      <c r="J165" s="38">
        <v>355</v>
      </c>
      <c r="K165" s="38">
        <v>2320</v>
      </c>
      <c r="L165" s="38">
        <v>2675</v>
      </c>
      <c r="M165" s="5">
        <v>735</v>
      </c>
      <c r="N165" s="5">
        <v>3373</v>
      </c>
      <c r="O165" s="5">
        <v>4108</v>
      </c>
      <c r="P165" s="100"/>
      <c r="Q165" s="100"/>
      <c r="R165" s="100"/>
      <c r="V165" s="100"/>
      <c r="W165" s="100"/>
      <c r="X165" s="100"/>
      <c r="AB165" s="100"/>
      <c r="AC165" s="100"/>
      <c r="AD165" s="100"/>
    </row>
    <row r="166" spans="1:30" s="99" customFormat="1" x14ac:dyDescent="0.2">
      <c r="A166" s="30" t="s">
        <v>825</v>
      </c>
      <c r="B166" s="26">
        <v>2014</v>
      </c>
      <c r="C166" s="24" t="s">
        <v>74</v>
      </c>
      <c r="D166" s="38" t="s">
        <v>103</v>
      </c>
      <c r="E166" s="38" t="s">
        <v>103</v>
      </c>
      <c r="F166" s="38" t="s">
        <v>103</v>
      </c>
      <c r="G166" s="5">
        <v>629</v>
      </c>
      <c r="H166" s="5">
        <v>790</v>
      </c>
      <c r="I166" s="5">
        <v>1419</v>
      </c>
      <c r="J166" s="38">
        <v>865</v>
      </c>
      <c r="K166" s="38">
        <v>1661</v>
      </c>
      <c r="L166" s="38">
        <v>2526</v>
      </c>
      <c r="M166" s="5">
        <v>1496</v>
      </c>
      <c r="N166" s="5">
        <v>2451</v>
      </c>
      <c r="O166" s="5">
        <v>3947</v>
      </c>
      <c r="P166" s="100"/>
      <c r="Q166" s="100"/>
      <c r="R166" s="100"/>
      <c r="V166" s="100"/>
      <c r="W166" s="100"/>
      <c r="X166" s="100"/>
      <c r="AB166" s="100"/>
      <c r="AC166" s="100"/>
      <c r="AD166" s="100"/>
    </row>
    <row r="167" spans="1:30" s="99" customFormat="1" x14ac:dyDescent="0.2">
      <c r="A167" s="30" t="s">
        <v>826</v>
      </c>
      <c r="B167" s="26">
        <v>2014</v>
      </c>
      <c r="C167" s="24" t="s">
        <v>75</v>
      </c>
      <c r="D167" s="38">
        <v>0</v>
      </c>
      <c r="E167" s="38">
        <v>0</v>
      </c>
      <c r="F167" s="38">
        <v>0</v>
      </c>
      <c r="G167" s="5">
        <v>135</v>
      </c>
      <c r="H167" s="5">
        <v>238</v>
      </c>
      <c r="I167" s="5">
        <v>373</v>
      </c>
      <c r="J167" s="38">
        <v>128</v>
      </c>
      <c r="K167" s="38">
        <v>490</v>
      </c>
      <c r="L167" s="38">
        <v>618</v>
      </c>
      <c r="M167" s="5">
        <v>263</v>
      </c>
      <c r="N167" s="5">
        <v>728</v>
      </c>
      <c r="O167" s="5">
        <v>991</v>
      </c>
      <c r="P167" s="100"/>
      <c r="Q167" s="100"/>
      <c r="R167" s="100"/>
      <c r="V167" s="100"/>
      <c r="W167" s="100"/>
      <c r="X167" s="100"/>
      <c r="AB167" s="100"/>
      <c r="AC167" s="100"/>
      <c r="AD167" s="100"/>
    </row>
    <row r="168" spans="1:30" s="99" customFormat="1" x14ac:dyDescent="0.2">
      <c r="A168" s="30" t="s">
        <v>827</v>
      </c>
      <c r="B168" s="26">
        <v>2014</v>
      </c>
      <c r="C168" s="24" t="s">
        <v>76</v>
      </c>
      <c r="D168" s="38" t="s">
        <v>103</v>
      </c>
      <c r="E168" s="38" t="s">
        <v>103</v>
      </c>
      <c r="F168" s="38" t="s">
        <v>103</v>
      </c>
      <c r="G168" s="5">
        <v>329</v>
      </c>
      <c r="H168" s="5">
        <v>754</v>
      </c>
      <c r="I168" s="5">
        <v>1083</v>
      </c>
      <c r="J168" s="38">
        <v>335</v>
      </c>
      <c r="K168" s="38">
        <v>1697</v>
      </c>
      <c r="L168" s="38">
        <v>2032</v>
      </c>
      <c r="M168" s="5">
        <v>665</v>
      </c>
      <c r="N168" s="5">
        <v>2451</v>
      </c>
      <c r="O168" s="5">
        <v>3116</v>
      </c>
      <c r="P168" s="100"/>
      <c r="Q168" s="100"/>
      <c r="R168" s="100"/>
      <c r="V168" s="100"/>
      <c r="W168" s="100"/>
      <c r="X168" s="100"/>
      <c r="AB168" s="100"/>
      <c r="AC168" s="100"/>
      <c r="AD168" s="100"/>
    </row>
    <row r="169" spans="1:30" s="99" customFormat="1" x14ac:dyDescent="0.2">
      <c r="A169" s="30" t="s">
        <v>828</v>
      </c>
      <c r="B169" s="26">
        <v>2014</v>
      </c>
      <c r="C169" s="24" t="s">
        <v>77</v>
      </c>
      <c r="D169" s="38">
        <v>0</v>
      </c>
      <c r="E169" s="38">
        <v>0</v>
      </c>
      <c r="F169" s="38">
        <v>0</v>
      </c>
      <c r="G169" s="5">
        <v>728</v>
      </c>
      <c r="H169" s="5">
        <v>2513</v>
      </c>
      <c r="I169" s="5">
        <v>3241</v>
      </c>
      <c r="J169" s="38">
        <v>821</v>
      </c>
      <c r="K169" s="38">
        <v>5554</v>
      </c>
      <c r="L169" s="38">
        <v>6375</v>
      </c>
      <c r="M169" s="5">
        <v>1549</v>
      </c>
      <c r="N169" s="5">
        <v>8067</v>
      </c>
      <c r="O169" s="5">
        <v>9616</v>
      </c>
      <c r="P169" s="100"/>
      <c r="Q169" s="100"/>
      <c r="R169" s="100"/>
      <c r="V169" s="100"/>
      <c r="W169" s="100"/>
      <c r="X169" s="100"/>
      <c r="AB169" s="100"/>
      <c r="AC169" s="100"/>
      <c r="AD169" s="100"/>
    </row>
    <row r="170" spans="1:30" s="99" customFormat="1" x14ac:dyDescent="0.2">
      <c r="A170" s="30" t="s">
        <v>829</v>
      </c>
      <c r="B170" s="26">
        <v>2014</v>
      </c>
      <c r="C170" s="24" t="s">
        <v>78</v>
      </c>
      <c r="D170" s="38">
        <v>0</v>
      </c>
      <c r="E170" s="38">
        <v>0</v>
      </c>
      <c r="F170" s="38">
        <v>0</v>
      </c>
      <c r="G170" s="5">
        <v>277</v>
      </c>
      <c r="H170" s="5">
        <v>664</v>
      </c>
      <c r="I170" s="5">
        <v>941</v>
      </c>
      <c r="J170" s="38">
        <v>346</v>
      </c>
      <c r="K170" s="38">
        <v>1416</v>
      </c>
      <c r="L170" s="38">
        <v>1762</v>
      </c>
      <c r="M170" s="5">
        <v>623</v>
      </c>
      <c r="N170" s="5">
        <v>2080</v>
      </c>
      <c r="O170" s="5">
        <v>2703</v>
      </c>
      <c r="P170" s="100"/>
      <c r="Q170" s="100"/>
      <c r="R170" s="100"/>
      <c r="V170" s="100"/>
      <c r="W170" s="100"/>
      <c r="X170" s="100"/>
      <c r="AB170" s="100"/>
      <c r="AC170" s="100"/>
      <c r="AD170" s="100"/>
    </row>
    <row r="171" spans="1:30" s="99" customFormat="1" x14ac:dyDescent="0.2">
      <c r="A171" s="30" t="s">
        <v>830</v>
      </c>
      <c r="B171" s="26">
        <v>2014</v>
      </c>
      <c r="C171" s="24" t="s">
        <v>79</v>
      </c>
      <c r="D171" s="38">
        <v>0</v>
      </c>
      <c r="E171" s="38">
        <v>0</v>
      </c>
      <c r="F171" s="38">
        <v>0</v>
      </c>
      <c r="G171" s="5">
        <v>321</v>
      </c>
      <c r="H171" s="5">
        <v>660</v>
      </c>
      <c r="I171" s="5">
        <v>981</v>
      </c>
      <c r="J171" s="38">
        <v>291</v>
      </c>
      <c r="K171" s="38">
        <v>1639</v>
      </c>
      <c r="L171" s="38">
        <v>1930</v>
      </c>
      <c r="M171" s="5">
        <v>612</v>
      </c>
      <c r="N171" s="5">
        <v>2299</v>
      </c>
      <c r="O171" s="5">
        <v>2911</v>
      </c>
      <c r="P171" s="100"/>
      <c r="Q171" s="100"/>
      <c r="R171" s="100"/>
      <c r="V171" s="100"/>
      <c r="W171" s="100"/>
      <c r="X171" s="100"/>
      <c r="AB171" s="100"/>
      <c r="AC171" s="100"/>
      <c r="AD171" s="100"/>
    </row>
    <row r="172" spans="1:30" s="99" customFormat="1" x14ac:dyDescent="0.2">
      <c r="A172" s="30" t="s">
        <v>831</v>
      </c>
      <c r="B172" s="26">
        <v>2014</v>
      </c>
      <c r="C172" s="24" t="s">
        <v>80</v>
      </c>
      <c r="D172" s="38">
        <v>0</v>
      </c>
      <c r="E172" s="38">
        <v>0</v>
      </c>
      <c r="F172" s="38">
        <v>0</v>
      </c>
      <c r="G172" s="5">
        <v>871</v>
      </c>
      <c r="H172" s="5">
        <v>1758</v>
      </c>
      <c r="I172" s="5">
        <v>2629</v>
      </c>
      <c r="J172" s="38">
        <v>1153</v>
      </c>
      <c r="K172" s="38">
        <v>3437</v>
      </c>
      <c r="L172" s="38">
        <v>4590</v>
      </c>
      <c r="M172" s="5">
        <v>2024</v>
      </c>
      <c r="N172" s="5">
        <v>5195</v>
      </c>
      <c r="O172" s="5">
        <v>7219</v>
      </c>
      <c r="P172" s="100"/>
      <c r="Q172" s="100"/>
      <c r="R172" s="100"/>
      <c r="V172" s="100"/>
      <c r="W172" s="100"/>
      <c r="X172" s="100"/>
      <c r="AB172" s="100"/>
      <c r="AC172" s="100"/>
      <c r="AD172" s="100"/>
    </row>
    <row r="173" spans="1:30" s="99" customFormat="1" x14ac:dyDescent="0.2">
      <c r="A173" s="30" t="s">
        <v>832</v>
      </c>
      <c r="B173" s="26">
        <v>2014</v>
      </c>
      <c r="C173" s="25" t="s">
        <v>24</v>
      </c>
      <c r="D173" s="38">
        <v>23</v>
      </c>
      <c r="E173" s="38">
        <v>40</v>
      </c>
      <c r="F173" s="38">
        <v>63</v>
      </c>
      <c r="G173" s="5">
        <v>14763</v>
      </c>
      <c r="H173" s="5">
        <v>36867</v>
      </c>
      <c r="I173" s="5">
        <v>51630</v>
      </c>
      <c r="J173" s="38">
        <v>15647</v>
      </c>
      <c r="K173" s="38">
        <v>81001</v>
      </c>
      <c r="L173" s="38">
        <v>96648</v>
      </c>
      <c r="M173" s="5">
        <v>30433</v>
      </c>
      <c r="N173" s="5">
        <v>117908</v>
      </c>
      <c r="O173" s="5">
        <v>148341</v>
      </c>
      <c r="P173" s="100"/>
      <c r="Q173" s="100"/>
      <c r="R173" s="100"/>
      <c r="V173" s="100"/>
      <c r="W173" s="100"/>
      <c r="X173" s="100"/>
      <c r="AB173" s="100"/>
      <c r="AC173" s="100"/>
      <c r="AD173" s="100"/>
    </row>
    <row r="174" spans="1:30" s="99" customFormat="1" x14ac:dyDescent="0.2">
      <c r="A174" s="30" t="s">
        <v>833</v>
      </c>
      <c r="B174" s="26">
        <v>2015</v>
      </c>
      <c r="C174" s="24" t="s">
        <v>49</v>
      </c>
      <c r="D174" s="38">
        <v>0</v>
      </c>
      <c r="E174" s="38">
        <v>0</v>
      </c>
      <c r="F174" s="38">
        <v>0</v>
      </c>
      <c r="G174" s="5">
        <v>1743</v>
      </c>
      <c r="H174" s="5">
        <v>1829</v>
      </c>
      <c r="I174" s="5">
        <v>3572</v>
      </c>
      <c r="J174" s="38">
        <v>1168</v>
      </c>
      <c r="K174" s="38">
        <v>3459</v>
      </c>
      <c r="L174" s="38">
        <v>4627</v>
      </c>
      <c r="M174" s="5">
        <v>2911</v>
      </c>
      <c r="N174" s="5">
        <v>5288</v>
      </c>
      <c r="O174" s="5">
        <v>8199</v>
      </c>
      <c r="P174" s="100"/>
      <c r="Q174" s="100"/>
      <c r="R174" s="100"/>
      <c r="V174" s="100"/>
      <c r="W174" s="100"/>
      <c r="X174" s="100"/>
      <c r="AB174" s="100"/>
      <c r="AC174" s="100"/>
      <c r="AD174" s="100"/>
    </row>
    <row r="175" spans="1:30" s="99" customFormat="1" x14ac:dyDescent="0.2">
      <c r="A175" s="30" t="s">
        <v>834</v>
      </c>
      <c r="B175" s="26">
        <v>2015</v>
      </c>
      <c r="C175" s="24" t="s">
        <v>50</v>
      </c>
      <c r="D175" s="38">
        <v>0</v>
      </c>
      <c r="E175" s="38">
        <v>0</v>
      </c>
      <c r="F175" s="38">
        <v>0</v>
      </c>
      <c r="G175" s="5">
        <v>2070</v>
      </c>
      <c r="H175" s="5">
        <v>2520</v>
      </c>
      <c r="I175" s="5">
        <v>4590</v>
      </c>
      <c r="J175" s="38">
        <v>2187</v>
      </c>
      <c r="K175" s="38">
        <v>4472</v>
      </c>
      <c r="L175" s="38">
        <v>6659</v>
      </c>
      <c r="M175" s="5">
        <v>4257</v>
      </c>
      <c r="N175" s="5">
        <v>6992</v>
      </c>
      <c r="O175" s="5">
        <v>11249</v>
      </c>
      <c r="P175" s="100"/>
      <c r="Q175" s="100"/>
      <c r="R175" s="100"/>
      <c r="V175" s="100"/>
      <c r="W175" s="100"/>
      <c r="X175" s="100"/>
      <c r="AB175" s="100"/>
      <c r="AC175" s="100"/>
      <c r="AD175" s="100"/>
    </row>
    <row r="176" spans="1:30" s="99" customFormat="1" x14ac:dyDescent="0.2">
      <c r="A176" s="30" t="s">
        <v>835</v>
      </c>
      <c r="B176" s="26">
        <v>2015</v>
      </c>
      <c r="C176" s="24" t="s">
        <v>51</v>
      </c>
      <c r="D176" s="38">
        <v>0</v>
      </c>
      <c r="E176" s="38">
        <v>0</v>
      </c>
      <c r="F176" s="38">
        <v>0</v>
      </c>
      <c r="G176" s="5">
        <v>582</v>
      </c>
      <c r="H176" s="5">
        <v>1299</v>
      </c>
      <c r="I176" s="5">
        <v>1881</v>
      </c>
      <c r="J176" s="38">
        <v>555</v>
      </c>
      <c r="K176" s="38">
        <v>2768</v>
      </c>
      <c r="L176" s="38">
        <v>3323</v>
      </c>
      <c r="M176" s="5">
        <v>1137</v>
      </c>
      <c r="N176" s="5">
        <v>4067</v>
      </c>
      <c r="O176" s="5">
        <v>5204</v>
      </c>
      <c r="P176" s="100"/>
      <c r="Q176" s="100"/>
      <c r="R176" s="100"/>
      <c r="V176" s="100"/>
      <c r="W176" s="100"/>
      <c r="X176" s="100"/>
      <c r="AB176" s="100"/>
      <c r="AC176" s="100"/>
      <c r="AD176" s="100"/>
    </row>
    <row r="177" spans="1:30" s="99" customFormat="1" x14ac:dyDescent="0.2">
      <c r="A177" s="30" t="s">
        <v>836</v>
      </c>
      <c r="B177" s="26">
        <v>2015</v>
      </c>
      <c r="C177" s="24" t="s">
        <v>52</v>
      </c>
      <c r="D177" s="38">
        <v>0</v>
      </c>
      <c r="E177" s="38">
        <v>0</v>
      </c>
      <c r="F177" s="38">
        <v>0</v>
      </c>
      <c r="G177" s="5">
        <v>411</v>
      </c>
      <c r="H177" s="5">
        <v>1047</v>
      </c>
      <c r="I177" s="5">
        <v>1458</v>
      </c>
      <c r="J177" s="38">
        <v>369</v>
      </c>
      <c r="K177" s="38">
        <v>2203</v>
      </c>
      <c r="L177" s="38">
        <v>2572</v>
      </c>
      <c r="M177" s="5">
        <v>780</v>
      </c>
      <c r="N177" s="5">
        <v>3250</v>
      </c>
      <c r="O177" s="5">
        <v>4030</v>
      </c>
      <c r="P177" s="100"/>
      <c r="Q177" s="100"/>
      <c r="R177" s="100"/>
      <c r="V177" s="100"/>
      <c r="W177" s="100"/>
      <c r="X177" s="100"/>
      <c r="AB177" s="100"/>
      <c r="AC177" s="100"/>
      <c r="AD177" s="100"/>
    </row>
    <row r="178" spans="1:30" s="99" customFormat="1" x14ac:dyDescent="0.2">
      <c r="A178" s="30" t="s">
        <v>837</v>
      </c>
      <c r="B178" s="26">
        <v>2015</v>
      </c>
      <c r="C178" s="24" t="s">
        <v>53</v>
      </c>
      <c r="D178" s="38">
        <v>0</v>
      </c>
      <c r="E178" s="38">
        <v>0</v>
      </c>
      <c r="F178" s="38">
        <v>0</v>
      </c>
      <c r="G178" s="5">
        <v>216</v>
      </c>
      <c r="H178" s="5">
        <v>560</v>
      </c>
      <c r="I178" s="5">
        <v>776</v>
      </c>
      <c r="J178" s="38">
        <v>241</v>
      </c>
      <c r="K178" s="38">
        <v>1076</v>
      </c>
      <c r="L178" s="38">
        <v>1317</v>
      </c>
      <c r="M178" s="5">
        <v>457</v>
      </c>
      <c r="N178" s="5">
        <v>1636</v>
      </c>
      <c r="O178" s="5">
        <v>2093</v>
      </c>
      <c r="P178" s="100"/>
      <c r="Q178" s="100"/>
      <c r="R178" s="100"/>
      <c r="V178" s="100"/>
      <c r="W178" s="100"/>
      <c r="X178" s="100"/>
      <c r="AB178" s="100"/>
      <c r="AC178" s="100"/>
      <c r="AD178" s="100"/>
    </row>
    <row r="179" spans="1:30" s="99" customFormat="1" x14ac:dyDescent="0.2">
      <c r="A179" s="30" t="s">
        <v>838</v>
      </c>
      <c r="B179" s="26">
        <v>2015</v>
      </c>
      <c r="C179" s="24" t="s">
        <v>54</v>
      </c>
      <c r="D179" s="38">
        <v>0</v>
      </c>
      <c r="E179" s="38">
        <v>0</v>
      </c>
      <c r="F179" s="38">
        <v>0</v>
      </c>
      <c r="G179" s="5">
        <v>616</v>
      </c>
      <c r="H179" s="5">
        <v>1189</v>
      </c>
      <c r="I179" s="5">
        <v>1805</v>
      </c>
      <c r="J179" s="38">
        <v>545</v>
      </c>
      <c r="K179" s="38">
        <v>2766</v>
      </c>
      <c r="L179" s="38">
        <v>3311</v>
      </c>
      <c r="M179" s="5">
        <v>1161</v>
      </c>
      <c r="N179" s="5">
        <v>3955</v>
      </c>
      <c r="O179" s="5">
        <v>5116</v>
      </c>
      <c r="P179" s="100"/>
      <c r="Q179" s="100"/>
      <c r="R179" s="100"/>
      <c r="V179" s="100"/>
      <c r="W179" s="100"/>
      <c r="X179" s="100"/>
      <c r="AB179" s="100"/>
      <c r="AC179" s="100"/>
      <c r="AD179" s="100"/>
    </row>
    <row r="180" spans="1:30" s="99" customFormat="1" x14ac:dyDescent="0.2">
      <c r="A180" s="30" t="s">
        <v>839</v>
      </c>
      <c r="B180" s="26">
        <v>2015</v>
      </c>
      <c r="C180" s="24" t="s">
        <v>55</v>
      </c>
      <c r="D180" s="38">
        <v>0</v>
      </c>
      <c r="E180" s="38">
        <v>0</v>
      </c>
      <c r="F180" s="38">
        <v>0</v>
      </c>
      <c r="G180" s="5">
        <v>1439</v>
      </c>
      <c r="H180" s="5">
        <v>2614</v>
      </c>
      <c r="I180" s="5">
        <v>4053</v>
      </c>
      <c r="J180" s="38">
        <v>1530</v>
      </c>
      <c r="K180" s="38">
        <v>4628</v>
      </c>
      <c r="L180" s="38">
        <v>6158</v>
      </c>
      <c r="M180" s="5">
        <v>2969</v>
      </c>
      <c r="N180" s="5">
        <v>7242</v>
      </c>
      <c r="O180" s="5">
        <v>10211</v>
      </c>
      <c r="P180" s="100"/>
      <c r="Q180" s="100"/>
      <c r="R180" s="100"/>
      <c r="V180" s="100"/>
      <c r="W180" s="100"/>
      <c r="X180" s="100"/>
      <c r="AB180" s="100"/>
      <c r="AC180" s="100"/>
      <c r="AD180" s="100"/>
    </row>
    <row r="181" spans="1:30" s="99" customFormat="1" x14ac:dyDescent="0.2">
      <c r="A181" s="30" t="s">
        <v>840</v>
      </c>
      <c r="B181" s="26">
        <v>2015</v>
      </c>
      <c r="C181" s="24" t="s">
        <v>56</v>
      </c>
      <c r="D181" s="38">
        <v>0</v>
      </c>
      <c r="E181" s="38">
        <v>0</v>
      </c>
      <c r="F181" s="38">
        <v>0</v>
      </c>
      <c r="G181" s="5">
        <v>600</v>
      </c>
      <c r="H181" s="5">
        <v>1389</v>
      </c>
      <c r="I181" s="5">
        <v>1989</v>
      </c>
      <c r="J181" s="38">
        <v>542</v>
      </c>
      <c r="K181" s="38">
        <v>2668</v>
      </c>
      <c r="L181" s="38">
        <v>3210</v>
      </c>
      <c r="M181" s="5">
        <v>1142</v>
      </c>
      <c r="N181" s="5">
        <v>4057</v>
      </c>
      <c r="O181" s="5">
        <v>5199</v>
      </c>
      <c r="P181" s="100"/>
      <c r="Q181" s="100"/>
      <c r="R181" s="100"/>
      <c r="V181" s="100"/>
      <c r="W181" s="100"/>
      <c r="X181" s="100"/>
      <c r="AB181" s="100"/>
      <c r="AC181" s="100"/>
      <c r="AD181" s="100"/>
    </row>
    <row r="182" spans="1:30" s="99" customFormat="1" x14ac:dyDescent="0.2">
      <c r="A182" s="30" t="s">
        <v>841</v>
      </c>
      <c r="B182" s="26">
        <v>2015</v>
      </c>
      <c r="C182" s="24" t="s">
        <v>57</v>
      </c>
      <c r="D182" s="38">
        <v>0</v>
      </c>
      <c r="E182" s="38">
        <v>0</v>
      </c>
      <c r="F182" s="38">
        <v>0</v>
      </c>
      <c r="G182" s="5">
        <v>803</v>
      </c>
      <c r="H182" s="5">
        <v>1042</v>
      </c>
      <c r="I182" s="5">
        <v>1845</v>
      </c>
      <c r="J182" s="38">
        <v>579</v>
      </c>
      <c r="K182" s="38">
        <v>2134</v>
      </c>
      <c r="L182" s="38">
        <v>2713</v>
      </c>
      <c r="M182" s="5">
        <v>1382</v>
      </c>
      <c r="N182" s="5">
        <v>3176</v>
      </c>
      <c r="O182" s="5">
        <v>4558</v>
      </c>
      <c r="P182" s="100"/>
      <c r="Q182" s="100"/>
      <c r="R182" s="100"/>
      <c r="V182" s="100"/>
      <c r="W182" s="100"/>
      <c r="X182" s="100"/>
      <c r="AB182" s="100"/>
      <c r="AC182" s="100"/>
      <c r="AD182" s="100"/>
    </row>
    <row r="183" spans="1:30" s="99" customFormat="1" x14ac:dyDescent="0.2">
      <c r="A183" s="30" t="s">
        <v>842</v>
      </c>
      <c r="B183" s="26">
        <v>2015</v>
      </c>
      <c r="C183" s="24" t="s">
        <v>58</v>
      </c>
      <c r="D183" s="38">
        <v>0</v>
      </c>
      <c r="E183" s="38">
        <v>0</v>
      </c>
      <c r="F183" s="38">
        <v>0</v>
      </c>
      <c r="G183" s="5">
        <v>413</v>
      </c>
      <c r="H183" s="5">
        <v>1006</v>
      </c>
      <c r="I183" s="5">
        <v>1419</v>
      </c>
      <c r="J183" s="38">
        <v>437</v>
      </c>
      <c r="K183" s="38">
        <v>2022</v>
      </c>
      <c r="L183" s="38">
        <v>2459</v>
      </c>
      <c r="M183" s="5">
        <v>850</v>
      </c>
      <c r="N183" s="5">
        <v>3028</v>
      </c>
      <c r="O183" s="5">
        <v>3878</v>
      </c>
      <c r="P183" s="100"/>
      <c r="Q183" s="100"/>
      <c r="R183" s="100"/>
      <c r="V183" s="100"/>
      <c r="W183" s="100"/>
      <c r="X183" s="100"/>
      <c r="AB183" s="100"/>
      <c r="AC183" s="100"/>
      <c r="AD183" s="100"/>
    </row>
    <row r="184" spans="1:30" s="99" customFormat="1" x14ac:dyDescent="0.2">
      <c r="A184" s="30" t="s">
        <v>843</v>
      </c>
      <c r="B184" s="26">
        <v>2015</v>
      </c>
      <c r="C184" s="24" t="s">
        <v>59</v>
      </c>
      <c r="D184" s="38">
        <v>0</v>
      </c>
      <c r="E184" s="38">
        <v>0</v>
      </c>
      <c r="F184" s="38">
        <v>0</v>
      </c>
      <c r="G184" s="5">
        <v>489</v>
      </c>
      <c r="H184" s="5">
        <v>959</v>
      </c>
      <c r="I184" s="5">
        <v>1448</v>
      </c>
      <c r="J184" s="38">
        <v>441</v>
      </c>
      <c r="K184" s="38">
        <v>2059</v>
      </c>
      <c r="L184" s="38">
        <v>2500</v>
      </c>
      <c r="M184" s="5">
        <v>930</v>
      </c>
      <c r="N184" s="5">
        <v>3018</v>
      </c>
      <c r="O184" s="5">
        <v>3948</v>
      </c>
      <c r="P184" s="100"/>
      <c r="Q184" s="100"/>
      <c r="R184" s="100"/>
      <c r="V184" s="100"/>
      <c r="W184" s="100"/>
      <c r="X184" s="100"/>
      <c r="AB184" s="100"/>
      <c r="AC184" s="100"/>
      <c r="AD184" s="100"/>
    </row>
    <row r="185" spans="1:30" s="99" customFormat="1" x14ac:dyDescent="0.2">
      <c r="A185" s="30" t="s">
        <v>844</v>
      </c>
      <c r="B185" s="26">
        <v>2015</v>
      </c>
      <c r="C185" s="24" t="s">
        <v>60</v>
      </c>
      <c r="D185" s="38">
        <v>15</v>
      </c>
      <c r="E185" s="38">
        <v>16</v>
      </c>
      <c r="F185" s="38">
        <v>31</v>
      </c>
      <c r="G185" s="5">
        <v>2958</v>
      </c>
      <c r="H185" s="5">
        <v>4023</v>
      </c>
      <c r="I185" s="5">
        <v>6981</v>
      </c>
      <c r="J185" s="38">
        <v>2520</v>
      </c>
      <c r="K185" s="38">
        <v>7924</v>
      </c>
      <c r="L185" s="38">
        <v>10444</v>
      </c>
      <c r="M185" s="5">
        <v>5493</v>
      </c>
      <c r="N185" s="5">
        <v>11963</v>
      </c>
      <c r="O185" s="5">
        <v>17456</v>
      </c>
      <c r="P185" s="100"/>
      <c r="Q185" s="100"/>
      <c r="R185" s="100"/>
      <c r="V185" s="100"/>
      <c r="W185" s="100"/>
      <c r="X185" s="100"/>
      <c r="AB185" s="100"/>
      <c r="AC185" s="100"/>
      <c r="AD185" s="100"/>
    </row>
    <row r="186" spans="1:30" s="99" customFormat="1" x14ac:dyDescent="0.2">
      <c r="A186" s="30" t="s">
        <v>845</v>
      </c>
      <c r="B186" s="26">
        <v>2015</v>
      </c>
      <c r="C186" s="24" t="s">
        <v>61</v>
      </c>
      <c r="D186" s="38">
        <v>0</v>
      </c>
      <c r="E186" s="38">
        <v>0</v>
      </c>
      <c r="F186" s="38">
        <v>0</v>
      </c>
      <c r="G186" s="5">
        <v>98</v>
      </c>
      <c r="H186" s="5">
        <v>243</v>
      </c>
      <c r="I186" s="5">
        <v>341</v>
      </c>
      <c r="J186" s="38">
        <v>99</v>
      </c>
      <c r="K186" s="38">
        <v>596</v>
      </c>
      <c r="L186" s="38">
        <v>695</v>
      </c>
      <c r="M186" s="5">
        <v>197</v>
      </c>
      <c r="N186" s="5">
        <v>839</v>
      </c>
      <c r="O186" s="5">
        <v>1036</v>
      </c>
      <c r="P186" s="100"/>
      <c r="Q186" s="100"/>
      <c r="R186" s="100"/>
      <c r="V186" s="100"/>
      <c r="W186" s="100"/>
      <c r="X186" s="100"/>
      <c r="AB186" s="100"/>
      <c r="AC186" s="100"/>
      <c r="AD186" s="100"/>
    </row>
    <row r="187" spans="1:30" s="99" customFormat="1" x14ac:dyDescent="0.2">
      <c r="A187" s="30" t="s">
        <v>846</v>
      </c>
      <c r="B187" s="26">
        <v>2015</v>
      </c>
      <c r="C187" s="24" t="s">
        <v>62</v>
      </c>
      <c r="D187" s="38">
        <v>0</v>
      </c>
      <c r="E187" s="38">
        <v>0</v>
      </c>
      <c r="F187" s="38">
        <v>0</v>
      </c>
      <c r="G187" s="5">
        <v>766</v>
      </c>
      <c r="H187" s="5">
        <v>1879</v>
      </c>
      <c r="I187" s="5">
        <v>2645</v>
      </c>
      <c r="J187" s="38">
        <v>851</v>
      </c>
      <c r="K187" s="38">
        <v>3515</v>
      </c>
      <c r="L187" s="38">
        <v>4366</v>
      </c>
      <c r="M187" s="5">
        <v>1617</v>
      </c>
      <c r="N187" s="5">
        <v>5394</v>
      </c>
      <c r="O187" s="5">
        <v>7011</v>
      </c>
      <c r="P187" s="100"/>
      <c r="Q187" s="100"/>
      <c r="R187" s="100"/>
      <c r="V187" s="100"/>
      <c r="W187" s="100"/>
      <c r="X187" s="100"/>
      <c r="AB187" s="100"/>
      <c r="AC187" s="100"/>
      <c r="AD187" s="100"/>
    </row>
    <row r="188" spans="1:30" s="99" customFormat="1" x14ac:dyDescent="0.2">
      <c r="A188" s="30" t="s">
        <v>847</v>
      </c>
      <c r="B188" s="26">
        <v>2015</v>
      </c>
      <c r="C188" s="24" t="s">
        <v>63</v>
      </c>
      <c r="D188" s="38">
        <v>0</v>
      </c>
      <c r="E188" s="38">
        <v>0</v>
      </c>
      <c r="F188" s="38">
        <v>0</v>
      </c>
      <c r="G188" s="5">
        <v>1136</v>
      </c>
      <c r="H188" s="5">
        <v>2807</v>
      </c>
      <c r="I188" s="5">
        <v>3943</v>
      </c>
      <c r="J188" s="38">
        <v>1272</v>
      </c>
      <c r="K188" s="38">
        <v>5916</v>
      </c>
      <c r="L188" s="38">
        <v>7188</v>
      </c>
      <c r="M188" s="5">
        <v>2408</v>
      </c>
      <c r="N188" s="5">
        <v>8723</v>
      </c>
      <c r="O188" s="5">
        <v>11131</v>
      </c>
      <c r="P188" s="100"/>
      <c r="Q188" s="100"/>
      <c r="R188" s="100"/>
      <c r="V188" s="100"/>
      <c r="W188" s="100"/>
      <c r="X188" s="100"/>
      <c r="AB188" s="100"/>
      <c r="AC188" s="100"/>
      <c r="AD188" s="100"/>
    </row>
    <row r="189" spans="1:30" s="99" customFormat="1" x14ac:dyDescent="0.2">
      <c r="A189" s="30" t="s">
        <v>848</v>
      </c>
      <c r="B189" s="26">
        <v>2015</v>
      </c>
      <c r="C189" s="24" t="s">
        <v>64</v>
      </c>
      <c r="D189" s="38">
        <v>0</v>
      </c>
      <c r="E189" s="38">
        <v>0</v>
      </c>
      <c r="F189" s="38">
        <v>0</v>
      </c>
      <c r="G189" s="5">
        <v>1796</v>
      </c>
      <c r="H189" s="5">
        <v>2948</v>
      </c>
      <c r="I189" s="5">
        <v>4744</v>
      </c>
      <c r="J189" s="38">
        <v>1467</v>
      </c>
      <c r="K189" s="38">
        <v>6849</v>
      </c>
      <c r="L189" s="38">
        <v>8316</v>
      </c>
      <c r="M189" s="5">
        <v>3263</v>
      </c>
      <c r="N189" s="5">
        <v>9797</v>
      </c>
      <c r="O189" s="5">
        <v>13060</v>
      </c>
      <c r="P189" s="100"/>
      <c r="Q189" s="100"/>
      <c r="R189" s="100"/>
      <c r="V189" s="100"/>
      <c r="W189" s="100"/>
      <c r="X189" s="100"/>
      <c r="AB189" s="100"/>
      <c r="AC189" s="100"/>
      <c r="AD189" s="100"/>
    </row>
    <row r="190" spans="1:30" s="99" customFormat="1" x14ac:dyDescent="0.2">
      <c r="A190" s="30" t="s">
        <v>849</v>
      </c>
      <c r="B190" s="26">
        <v>2015</v>
      </c>
      <c r="C190" s="24" t="s">
        <v>65</v>
      </c>
      <c r="D190" s="38">
        <v>11</v>
      </c>
      <c r="E190" s="38">
        <v>0</v>
      </c>
      <c r="F190" s="38">
        <v>11</v>
      </c>
      <c r="G190" s="5">
        <v>2254</v>
      </c>
      <c r="H190" s="5">
        <v>2554</v>
      </c>
      <c r="I190" s="5">
        <v>4808</v>
      </c>
      <c r="J190" s="38">
        <v>2001</v>
      </c>
      <c r="K190" s="38">
        <v>5135</v>
      </c>
      <c r="L190" s="38">
        <v>7136</v>
      </c>
      <c r="M190" s="5">
        <v>4266</v>
      </c>
      <c r="N190" s="5">
        <v>7689</v>
      </c>
      <c r="O190" s="5">
        <v>11955</v>
      </c>
      <c r="P190" s="100"/>
      <c r="Q190" s="100"/>
      <c r="R190" s="100"/>
      <c r="V190" s="100"/>
      <c r="W190" s="100"/>
      <c r="X190" s="100"/>
      <c r="AB190" s="100"/>
      <c r="AC190" s="100"/>
      <c r="AD190" s="100"/>
    </row>
    <row r="191" spans="1:30" s="99" customFormat="1" x14ac:dyDescent="0.2">
      <c r="A191" s="30" t="s">
        <v>850</v>
      </c>
      <c r="B191" s="26">
        <v>2015</v>
      </c>
      <c r="C191" s="24" t="s">
        <v>66</v>
      </c>
      <c r="D191" s="38">
        <v>0</v>
      </c>
      <c r="E191" s="38">
        <v>0</v>
      </c>
      <c r="F191" s="38">
        <v>0</v>
      </c>
      <c r="G191" s="5">
        <v>249</v>
      </c>
      <c r="H191" s="5">
        <v>689</v>
      </c>
      <c r="I191" s="5">
        <v>938</v>
      </c>
      <c r="J191" s="38">
        <v>281</v>
      </c>
      <c r="K191" s="38">
        <v>1506</v>
      </c>
      <c r="L191" s="38">
        <v>1787</v>
      </c>
      <c r="M191" s="5">
        <v>530</v>
      </c>
      <c r="N191" s="5">
        <v>2195</v>
      </c>
      <c r="O191" s="5">
        <v>2725</v>
      </c>
      <c r="P191" s="100"/>
      <c r="Q191" s="100"/>
      <c r="R191" s="100"/>
      <c r="V191" s="100"/>
      <c r="W191" s="100"/>
      <c r="X191" s="100"/>
      <c r="AB191" s="100"/>
      <c r="AC191" s="100"/>
      <c r="AD191" s="100"/>
    </row>
    <row r="192" spans="1:30" s="99" customFormat="1" x14ac:dyDescent="0.2">
      <c r="A192" s="30" t="s">
        <v>851</v>
      </c>
      <c r="B192" s="26">
        <v>2015</v>
      </c>
      <c r="C192" s="24" t="s">
        <v>67</v>
      </c>
      <c r="D192" s="38">
        <v>0</v>
      </c>
      <c r="E192" s="38">
        <v>0</v>
      </c>
      <c r="F192" s="38">
        <v>0</v>
      </c>
      <c r="G192" s="5">
        <v>327</v>
      </c>
      <c r="H192" s="5">
        <v>677</v>
      </c>
      <c r="I192" s="5">
        <v>1004</v>
      </c>
      <c r="J192" s="38">
        <v>337</v>
      </c>
      <c r="K192" s="38">
        <v>1297</v>
      </c>
      <c r="L192" s="38">
        <v>1634</v>
      </c>
      <c r="M192" s="5">
        <v>664</v>
      </c>
      <c r="N192" s="5">
        <v>1974</v>
      </c>
      <c r="O192" s="5">
        <v>2638</v>
      </c>
      <c r="P192" s="100"/>
      <c r="Q192" s="100"/>
      <c r="R192" s="100"/>
      <c r="V192" s="100"/>
      <c r="W192" s="100"/>
      <c r="X192" s="100"/>
      <c r="AB192" s="100"/>
      <c r="AC192" s="100"/>
      <c r="AD192" s="100"/>
    </row>
    <row r="193" spans="1:30" s="99" customFormat="1" x14ac:dyDescent="0.2">
      <c r="A193" s="30" t="s">
        <v>852</v>
      </c>
      <c r="B193" s="26">
        <v>2015</v>
      </c>
      <c r="C193" s="24" t="s">
        <v>68</v>
      </c>
      <c r="D193" s="38">
        <v>0</v>
      </c>
      <c r="E193" s="38">
        <v>0</v>
      </c>
      <c r="F193" s="38">
        <v>0</v>
      </c>
      <c r="G193" s="5">
        <v>357</v>
      </c>
      <c r="H193" s="5">
        <v>830</v>
      </c>
      <c r="I193" s="5">
        <v>1187</v>
      </c>
      <c r="J193" s="38">
        <v>387</v>
      </c>
      <c r="K193" s="38">
        <v>1863</v>
      </c>
      <c r="L193" s="38">
        <v>2250</v>
      </c>
      <c r="M193" s="5">
        <v>744</v>
      </c>
      <c r="N193" s="5">
        <v>2693</v>
      </c>
      <c r="O193" s="5">
        <v>3437</v>
      </c>
      <c r="P193" s="100"/>
      <c r="Q193" s="100"/>
      <c r="R193" s="100"/>
      <c r="V193" s="100"/>
      <c r="W193" s="100"/>
      <c r="X193" s="100"/>
      <c r="AB193" s="100"/>
      <c r="AC193" s="100"/>
      <c r="AD193" s="100"/>
    </row>
    <row r="194" spans="1:30" s="99" customFormat="1" x14ac:dyDescent="0.2">
      <c r="A194" s="30" t="s">
        <v>853</v>
      </c>
      <c r="B194" s="26">
        <v>2015</v>
      </c>
      <c r="C194" s="24" t="s">
        <v>69</v>
      </c>
      <c r="D194" s="38">
        <v>0</v>
      </c>
      <c r="E194" s="38">
        <v>0</v>
      </c>
      <c r="F194" s="38">
        <v>0</v>
      </c>
      <c r="G194" s="5">
        <v>702</v>
      </c>
      <c r="H194" s="5">
        <v>1558</v>
      </c>
      <c r="I194" s="5">
        <v>2260</v>
      </c>
      <c r="J194" s="38">
        <v>755</v>
      </c>
      <c r="K194" s="38">
        <v>3223</v>
      </c>
      <c r="L194" s="38">
        <v>3978</v>
      </c>
      <c r="M194" s="5">
        <v>1457</v>
      </c>
      <c r="N194" s="5">
        <v>4781</v>
      </c>
      <c r="O194" s="5">
        <v>6238</v>
      </c>
      <c r="P194" s="100"/>
      <c r="Q194" s="100"/>
      <c r="R194" s="100"/>
      <c r="V194" s="100"/>
      <c r="W194" s="100"/>
      <c r="X194" s="100"/>
      <c r="AB194" s="100"/>
      <c r="AC194" s="100"/>
      <c r="AD194" s="100"/>
    </row>
    <row r="195" spans="1:30" s="99" customFormat="1" x14ac:dyDescent="0.2">
      <c r="A195" s="30" t="s">
        <v>854</v>
      </c>
      <c r="B195" s="26">
        <v>2015</v>
      </c>
      <c r="C195" s="24" t="s">
        <v>70</v>
      </c>
      <c r="D195" s="38">
        <v>0</v>
      </c>
      <c r="E195" s="38">
        <v>0</v>
      </c>
      <c r="F195" s="38">
        <v>0</v>
      </c>
      <c r="G195" s="5">
        <v>1467</v>
      </c>
      <c r="H195" s="5">
        <v>4174</v>
      </c>
      <c r="I195" s="5">
        <v>5641</v>
      </c>
      <c r="J195" s="38">
        <v>1681</v>
      </c>
      <c r="K195" s="38">
        <v>8342</v>
      </c>
      <c r="L195" s="38">
        <v>10023</v>
      </c>
      <c r="M195" s="5">
        <v>3148</v>
      </c>
      <c r="N195" s="5">
        <v>12516</v>
      </c>
      <c r="O195" s="5">
        <v>15664</v>
      </c>
      <c r="P195" s="100"/>
      <c r="Q195" s="100"/>
      <c r="R195" s="100"/>
      <c r="V195" s="100"/>
      <c r="W195" s="100"/>
      <c r="X195" s="100"/>
      <c r="AB195" s="100"/>
      <c r="AC195" s="100"/>
      <c r="AD195" s="100"/>
    </row>
    <row r="196" spans="1:30" s="99" customFormat="1" x14ac:dyDescent="0.2">
      <c r="A196" s="30" t="s">
        <v>855</v>
      </c>
      <c r="B196" s="26">
        <v>2015</v>
      </c>
      <c r="C196" s="24" t="s">
        <v>71</v>
      </c>
      <c r="D196" s="38">
        <v>0</v>
      </c>
      <c r="E196" s="38">
        <v>0</v>
      </c>
      <c r="F196" s="38">
        <v>0</v>
      </c>
      <c r="G196" s="5">
        <v>97</v>
      </c>
      <c r="H196" s="5">
        <v>235</v>
      </c>
      <c r="I196" s="5">
        <v>332</v>
      </c>
      <c r="J196" s="38">
        <v>100</v>
      </c>
      <c r="K196" s="38">
        <v>476</v>
      </c>
      <c r="L196" s="38">
        <v>576</v>
      </c>
      <c r="M196" s="5">
        <v>197</v>
      </c>
      <c r="N196" s="5">
        <v>711</v>
      </c>
      <c r="O196" s="5">
        <v>908</v>
      </c>
      <c r="P196" s="100"/>
      <c r="Q196" s="100"/>
      <c r="R196" s="100"/>
      <c r="V196" s="100"/>
      <c r="W196" s="100"/>
      <c r="X196" s="100"/>
      <c r="AB196" s="100"/>
      <c r="AC196" s="100"/>
      <c r="AD196" s="100"/>
    </row>
    <row r="197" spans="1:30" s="99" customFormat="1" x14ac:dyDescent="0.2">
      <c r="A197" s="30" t="s">
        <v>856</v>
      </c>
      <c r="B197" s="26">
        <v>2015</v>
      </c>
      <c r="C197" s="24" t="s">
        <v>72</v>
      </c>
      <c r="D197" s="38">
        <v>0</v>
      </c>
      <c r="E197" s="38">
        <v>0</v>
      </c>
      <c r="F197" s="38">
        <v>0</v>
      </c>
      <c r="G197" s="5">
        <v>650</v>
      </c>
      <c r="H197" s="5">
        <v>1764</v>
      </c>
      <c r="I197" s="5">
        <v>2414</v>
      </c>
      <c r="J197" s="38">
        <v>648</v>
      </c>
      <c r="K197" s="38">
        <v>3770</v>
      </c>
      <c r="L197" s="38">
        <v>4418</v>
      </c>
      <c r="M197" s="5">
        <v>1298</v>
      </c>
      <c r="N197" s="5">
        <v>5534</v>
      </c>
      <c r="O197" s="5">
        <v>6832</v>
      </c>
      <c r="P197" s="100"/>
      <c r="Q197" s="100"/>
      <c r="R197" s="100"/>
      <c r="V197" s="100"/>
      <c r="W197" s="100"/>
      <c r="X197" s="100"/>
      <c r="AB197" s="100"/>
      <c r="AC197" s="100"/>
      <c r="AD197" s="100"/>
    </row>
    <row r="198" spans="1:30" s="99" customFormat="1" x14ac:dyDescent="0.2">
      <c r="A198" s="30" t="s">
        <v>857</v>
      </c>
      <c r="B198" s="26">
        <v>2015</v>
      </c>
      <c r="C198" s="24" t="s">
        <v>73</v>
      </c>
      <c r="D198" s="38">
        <v>0</v>
      </c>
      <c r="E198" s="38">
        <v>0</v>
      </c>
      <c r="F198" s="38">
        <v>0</v>
      </c>
      <c r="G198" s="5">
        <v>402</v>
      </c>
      <c r="H198" s="5">
        <v>1144</v>
      </c>
      <c r="I198" s="5">
        <v>1546</v>
      </c>
      <c r="J198" s="38">
        <v>373</v>
      </c>
      <c r="K198" s="38">
        <v>2450</v>
      </c>
      <c r="L198" s="38">
        <v>2823</v>
      </c>
      <c r="M198" s="5">
        <v>775</v>
      </c>
      <c r="N198" s="5">
        <v>3594</v>
      </c>
      <c r="O198" s="5">
        <v>4369</v>
      </c>
      <c r="P198" s="100"/>
      <c r="Q198" s="100"/>
      <c r="R198" s="100"/>
      <c r="V198" s="100"/>
      <c r="W198" s="100"/>
      <c r="X198" s="100"/>
      <c r="AB198" s="100"/>
      <c r="AC198" s="100"/>
      <c r="AD198" s="100"/>
    </row>
    <row r="199" spans="1:30" s="99" customFormat="1" x14ac:dyDescent="0.2">
      <c r="A199" s="30" t="s">
        <v>858</v>
      </c>
      <c r="B199" s="26">
        <v>2015</v>
      </c>
      <c r="C199" s="24" t="s">
        <v>74</v>
      </c>
      <c r="D199" s="38">
        <v>0</v>
      </c>
      <c r="E199" s="38">
        <v>0</v>
      </c>
      <c r="F199" s="38">
        <v>0</v>
      </c>
      <c r="G199" s="5">
        <v>391</v>
      </c>
      <c r="H199" s="5">
        <v>979</v>
      </c>
      <c r="I199" s="5">
        <v>1370</v>
      </c>
      <c r="J199" s="38">
        <v>430</v>
      </c>
      <c r="K199" s="38">
        <v>2079</v>
      </c>
      <c r="L199" s="38">
        <v>2509</v>
      </c>
      <c r="M199" s="5">
        <v>821</v>
      </c>
      <c r="N199" s="5">
        <v>3058</v>
      </c>
      <c r="O199" s="5">
        <v>3879</v>
      </c>
      <c r="P199" s="100"/>
      <c r="Q199" s="100"/>
      <c r="R199" s="100"/>
      <c r="V199" s="100"/>
      <c r="W199" s="100"/>
      <c r="X199" s="100"/>
      <c r="AB199" s="100"/>
      <c r="AC199" s="100"/>
      <c r="AD199" s="100"/>
    </row>
    <row r="200" spans="1:30" s="99" customFormat="1" x14ac:dyDescent="0.2">
      <c r="A200" s="30" t="s">
        <v>859</v>
      </c>
      <c r="B200" s="26">
        <v>2015</v>
      </c>
      <c r="C200" s="24" t="s">
        <v>75</v>
      </c>
      <c r="D200" s="38">
        <v>0</v>
      </c>
      <c r="E200" s="38">
        <v>0</v>
      </c>
      <c r="F200" s="38">
        <v>0</v>
      </c>
      <c r="G200" s="5">
        <v>164</v>
      </c>
      <c r="H200" s="5">
        <v>242</v>
      </c>
      <c r="I200" s="5">
        <v>406</v>
      </c>
      <c r="J200" s="38">
        <v>148</v>
      </c>
      <c r="K200" s="38">
        <v>491</v>
      </c>
      <c r="L200" s="38">
        <v>639</v>
      </c>
      <c r="M200" s="5">
        <v>312</v>
      </c>
      <c r="N200" s="5">
        <v>733</v>
      </c>
      <c r="O200" s="5">
        <v>1045</v>
      </c>
      <c r="P200" s="100"/>
      <c r="Q200" s="100"/>
      <c r="R200" s="100"/>
      <c r="V200" s="100"/>
      <c r="W200" s="100"/>
      <c r="X200" s="100"/>
      <c r="AB200" s="100"/>
      <c r="AC200" s="100"/>
      <c r="AD200" s="100"/>
    </row>
    <row r="201" spans="1:30" s="99" customFormat="1" x14ac:dyDescent="0.2">
      <c r="A201" s="30" t="s">
        <v>860</v>
      </c>
      <c r="B201" s="26">
        <v>2015</v>
      </c>
      <c r="C201" s="24" t="s">
        <v>76</v>
      </c>
      <c r="D201" s="38">
        <v>0</v>
      </c>
      <c r="E201" s="38">
        <v>0</v>
      </c>
      <c r="F201" s="38">
        <v>0</v>
      </c>
      <c r="G201" s="5">
        <v>400</v>
      </c>
      <c r="H201" s="5">
        <v>1077</v>
      </c>
      <c r="I201" s="5">
        <v>1477</v>
      </c>
      <c r="J201" s="38">
        <v>417</v>
      </c>
      <c r="K201" s="38">
        <v>2295</v>
      </c>
      <c r="L201" s="38">
        <v>2712</v>
      </c>
      <c r="M201" s="5">
        <v>817</v>
      </c>
      <c r="N201" s="5">
        <v>3372</v>
      </c>
      <c r="O201" s="5">
        <v>4189</v>
      </c>
      <c r="P201" s="100"/>
      <c r="Q201" s="100"/>
      <c r="R201" s="100"/>
      <c r="V201" s="100"/>
      <c r="W201" s="100"/>
      <c r="X201" s="100"/>
      <c r="AB201" s="100"/>
      <c r="AC201" s="100"/>
      <c r="AD201" s="100"/>
    </row>
    <row r="202" spans="1:30" s="99" customFormat="1" x14ac:dyDescent="0.2">
      <c r="A202" s="30" t="s">
        <v>861</v>
      </c>
      <c r="B202" s="26">
        <v>2015</v>
      </c>
      <c r="C202" s="24" t="s">
        <v>77</v>
      </c>
      <c r="D202" s="38">
        <v>0</v>
      </c>
      <c r="E202" s="38">
        <v>0</v>
      </c>
      <c r="F202" s="38">
        <v>0</v>
      </c>
      <c r="G202" s="5">
        <v>872</v>
      </c>
      <c r="H202" s="5">
        <v>2874</v>
      </c>
      <c r="I202" s="5">
        <v>3746</v>
      </c>
      <c r="J202" s="38">
        <v>1011</v>
      </c>
      <c r="K202" s="38">
        <v>6130</v>
      </c>
      <c r="L202" s="38">
        <v>7141</v>
      </c>
      <c r="M202" s="5">
        <v>1883</v>
      </c>
      <c r="N202" s="5">
        <v>9004</v>
      </c>
      <c r="O202" s="5">
        <v>10887</v>
      </c>
      <c r="P202" s="100"/>
      <c r="Q202" s="100"/>
      <c r="R202" s="100"/>
      <c r="V202" s="100"/>
      <c r="W202" s="100"/>
      <c r="X202" s="100"/>
      <c r="AB202" s="100"/>
      <c r="AC202" s="100"/>
      <c r="AD202" s="100"/>
    </row>
    <row r="203" spans="1:30" s="99" customFormat="1" x14ac:dyDescent="0.2">
      <c r="A203" s="30" t="s">
        <v>862</v>
      </c>
      <c r="B203" s="26">
        <v>2015</v>
      </c>
      <c r="C203" s="24" t="s">
        <v>78</v>
      </c>
      <c r="D203" s="38">
        <v>0</v>
      </c>
      <c r="E203" s="38">
        <v>0</v>
      </c>
      <c r="F203" s="38">
        <v>0</v>
      </c>
      <c r="G203" s="5">
        <v>304</v>
      </c>
      <c r="H203" s="5">
        <v>858</v>
      </c>
      <c r="I203" s="5">
        <v>1162</v>
      </c>
      <c r="J203" s="38">
        <v>389</v>
      </c>
      <c r="K203" s="38">
        <v>1738</v>
      </c>
      <c r="L203" s="38">
        <v>2127</v>
      </c>
      <c r="M203" s="5">
        <v>693</v>
      </c>
      <c r="N203" s="5">
        <v>2596</v>
      </c>
      <c r="O203" s="5">
        <v>3289</v>
      </c>
      <c r="P203" s="100"/>
      <c r="Q203" s="100"/>
      <c r="R203" s="100"/>
      <c r="V203" s="100"/>
      <c r="W203" s="100"/>
      <c r="X203" s="100"/>
      <c r="AB203" s="100"/>
      <c r="AC203" s="100"/>
      <c r="AD203" s="100"/>
    </row>
    <row r="204" spans="1:30" s="99" customFormat="1" x14ac:dyDescent="0.2">
      <c r="A204" s="30" t="s">
        <v>863</v>
      </c>
      <c r="B204" s="26">
        <v>2015</v>
      </c>
      <c r="C204" s="24" t="s">
        <v>79</v>
      </c>
      <c r="D204" s="38">
        <v>0</v>
      </c>
      <c r="E204" s="38">
        <v>0</v>
      </c>
      <c r="F204" s="38">
        <v>0</v>
      </c>
      <c r="G204" s="5">
        <v>1453</v>
      </c>
      <c r="H204" s="5">
        <v>1254</v>
      </c>
      <c r="I204" s="5">
        <v>2707</v>
      </c>
      <c r="J204" s="38">
        <v>1103</v>
      </c>
      <c r="K204" s="38">
        <v>2513</v>
      </c>
      <c r="L204" s="38">
        <v>3616</v>
      </c>
      <c r="M204" s="5">
        <v>2556</v>
      </c>
      <c r="N204" s="5">
        <v>3767</v>
      </c>
      <c r="O204" s="5">
        <v>6323</v>
      </c>
      <c r="P204" s="100"/>
      <c r="Q204" s="100"/>
      <c r="R204" s="100"/>
      <c r="V204" s="100"/>
      <c r="W204" s="100"/>
      <c r="X204" s="100"/>
      <c r="AB204" s="100"/>
      <c r="AC204" s="100"/>
      <c r="AD204" s="100"/>
    </row>
    <row r="205" spans="1:30" s="99" customFormat="1" x14ac:dyDescent="0.2">
      <c r="A205" s="30" t="s">
        <v>864</v>
      </c>
      <c r="B205" s="26">
        <v>2015</v>
      </c>
      <c r="C205" s="24" t="s">
        <v>80</v>
      </c>
      <c r="D205" s="38">
        <v>0</v>
      </c>
      <c r="E205" s="38">
        <v>0</v>
      </c>
      <c r="F205" s="38">
        <v>0</v>
      </c>
      <c r="G205" s="5">
        <v>958</v>
      </c>
      <c r="H205" s="5">
        <v>1903</v>
      </c>
      <c r="I205" s="5">
        <v>2861</v>
      </c>
      <c r="J205" s="38">
        <v>1221</v>
      </c>
      <c r="K205" s="38">
        <v>3586</v>
      </c>
      <c r="L205" s="38">
        <v>4807</v>
      </c>
      <c r="M205" s="5">
        <v>2179</v>
      </c>
      <c r="N205" s="5">
        <v>5489</v>
      </c>
      <c r="O205" s="5">
        <v>7668</v>
      </c>
      <c r="P205" s="100"/>
      <c r="Q205" s="100"/>
      <c r="R205" s="100"/>
      <c r="V205" s="100"/>
      <c r="W205" s="100"/>
      <c r="X205" s="100"/>
      <c r="AB205" s="100"/>
      <c r="AC205" s="100"/>
      <c r="AD205" s="100"/>
    </row>
    <row r="206" spans="1:30" s="99" customFormat="1" x14ac:dyDescent="0.2">
      <c r="A206" s="30" t="s">
        <v>865</v>
      </c>
      <c r="B206" s="26">
        <v>2015</v>
      </c>
      <c r="C206" s="25" t="s">
        <v>24</v>
      </c>
      <c r="D206" s="38">
        <v>26</v>
      </c>
      <c r="E206" s="38">
        <v>16</v>
      </c>
      <c r="F206" s="38">
        <v>42</v>
      </c>
      <c r="G206" s="5">
        <v>27183</v>
      </c>
      <c r="H206" s="5">
        <v>50166</v>
      </c>
      <c r="I206" s="5">
        <v>77349</v>
      </c>
      <c r="J206" s="38">
        <v>26085</v>
      </c>
      <c r="K206" s="38">
        <v>101949</v>
      </c>
      <c r="L206" s="38">
        <v>128034</v>
      </c>
      <c r="M206" s="5">
        <v>53294</v>
      </c>
      <c r="N206" s="5">
        <v>152131</v>
      </c>
      <c r="O206" s="5">
        <v>205425</v>
      </c>
      <c r="P206" s="100"/>
      <c r="Q206" s="100"/>
      <c r="R206" s="100"/>
      <c r="V206" s="100"/>
      <c r="W206" s="100"/>
      <c r="X206" s="100"/>
      <c r="AB206" s="100"/>
      <c r="AC206" s="100"/>
      <c r="AD206" s="100"/>
    </row>
    <row r="207" spans="1:30" x14ac:dyDescent="0.2">
      <c r="A207" s="30" t="s">
        <v>799</v>
      </c>
      <c r="D207" s="33"/>
      <c r="E207" s="33"/>
      <c r="F207" s="33"/>
      <c r="J207" s="33"/>
      <c r="K207" s="33"/>
      <c r="L207" s="33"/>
      <c r="P207" s="33"/>
      <c r="Q207" s="33"/>
      <c r="R207" s="33"/>
      <c r="V207" s="33"/>
      <c r="W207" s="33"/>
      <c r="X207" s="33"/>
      <c r="AB207" s="33"/>
      <c r="AC207" s="33"/>
      <c r="AD207" s="33"/>
    </row>
    <row r="208" spans="1:30" x14ac:dyDescent="0.2">
      <c r="A208" s="30" t="s">
        <v>799</v>
      </c>
      <c r="D208" s="33"/>
      <c r="E208" s="33"/>
      <c r="F208" s="33"/>
      <c r="J208" s="33"/>
      <c r="K208" s="33"/>
      <c r="L208" s="33"/>
      <c r="P208" s="33"/>
      <c r="Q208" s="33"/>
      <c r="R208" s="33"/>
      <c r="V208" s="33"/>
      <c r="W208" s="33"/>
      <c r="X208" s="33"/>
      <c r="AB208" s="33"/>
      <c r="AC208" s="33"/>
      <c r="AD208" s="33"/>
    </row>
    <row r="209" spans="1:30" x14ac:dyDescent="0.2">
      <c r="A209" s="30" t="s">
        <v>799</v>
      </c>
      <c r="D209" s="33"/>
      <c r="E209" s="33"/>
      <c r="F209" s="33"/>
      <c r="J209" s="33"/>
      <c r="K209" s="33"/>
      <c r="L209" s="33"/>
      <c r="P209" s="33"/>
      <c r="Q209" s="33"/>
      <c r="R209" s="33"/>
      <c r="V209" s="33"/>
      <c r="W209" s="33"/>
      <c r="X209" s="33"/>
      <c r="AB209" s="33"/>
      <c r="AC209" s="33"/>
      <c r="AD209" s="33"/>
    </row>
    <row r="210" spans="1:30" x14ac:dyDescent="0.2">
      <c r="A210" s="30" t="s">
        <v>799</v>
      </c>
      <c r="C210" s="21"/>
      <c r="D210" s="36"/>
      <c r="E210" s="36"/>
      <c r="F210" s="36"/>
      <c r="G210" s="22"/>
      <c r="H210" s="22"/>
      <c r="I210" s="22"/>
      <c r="J210" s="36"/>
      <c r="K210" s="36"/>
      <c r="L210" s="36"/>
      <c r="M210" s="22"/>
      <c r="N210" s="22"/>
      <c r="O210" s="22"/>
      <c r="P210" s="36"/>
      <c r="Q210" s="36"/>
      <c r="R210" s="36"/>
      <c r="S210" s="22"/>
      <c r="T210" s="22"/>
      <c r="U210" s="22"/>
      <c r="V210" s="36"/>
      <c r="W210" s="36"/>
      <c r="X210" s="36"/>
      <c r="Y210" s="22"/>
      <c r="Z210" s="22"/>
      <c r="AA210" s="22"/>
      <c r="AB210" s="36"/>
      <c r="AC210" s="36"/>
      <c r="AD210" s="36"/>
    </row>
    <row r="211" spans="1:30" x14ac:dyDescent="0.2">
      <c r="A211" s="30" t="s">
        <v>799</v>
      </c>
      <c r="B211" s="26"/>
      <c r="C211" s="27"/>
      <c r="D211" s="422" t="s">
        <v>111</v>
      </c>
      <c r="E211" s="423"/>
      <c r="F211" s="423"/>
      <c r="G211" s="424" t="s">
        <v>112</v>
      </c>
      <c r="H211" s="425"/>
      <c r="I211" s="425"/>
      <c r="J211" s="422" t="s">
        <v>113</v>
      </c>
      <c r="K211" s="423"/>
      <c r="L211" s="423"/>
      <c r="M211" s="424" t="s">
        <v>114</v>
      </c>
      <c r="N211" s="425"/>
      <c r="O211" s="425"/>
      <c r="P211" s="422" t="s">
        <v>115</v>
      </c>
      <c r="Q211" s="423"/>
      <c r="R211" s="423"/>
      <c r="S211" s="424" t="s">
        <v>116</v>
      </c>
      <c r="T211" s="425"/>
      <c r="U211" s="425"/>
      <c r="V211" s="422" t="s">
        <v>117</v>
      </c>
      <c r="W211" s="423"/>
      <c r="X211" s="423"/>
      <c r="Y211" s="424" t="s">
        <v>118</v>
      </c>
      <c r="Z211" s="425"/>
      <c r="AA211" s="425"/>
      <c r="AB211" s="422" t="s">
        <v>7</v>
      </c>
      <c r="AC211" s="423"/>
      <c r="AD211" s="423"/>
    </row>
    <row r="212" spans="1:30" x14ac:dyDescent="0.2">
      <c r="A212" s="30" t="s">
        <v>799</v>
      </c>
      <c r="C212" s="21"/>
      <c r="D212" s="34" t="s">
        <v>100</v>
      </c>
      <c r="E212" s="34" t="s">
        <v>39</v>
      </c>
      <c r="F212" s="34" t="s">
        <v>4</v>
      </c>
      <c r="G212" s="29" t="s">
        <v>100</v>
      </c>
      <c r="H212" s="29" t="s">
        <v>39</v>
      </c>
      <c r="I212" s="29" t="s">
        <v>4</v>
      </c>
      <c r="J212" s="34" t="s">
        <v>100</v>
      </c>
      <c r="K212" s="34" t="s">
        <v>39</v>
      </c>
      <c r="L212" s="34" t="s">
        <v>4</v>
      </c>
      <c r="M212" s="29" t="s">
        <v>100</v>
      </c>
      <c r="N212" s="29" t="s">
        <v>39</v>
      </c>
      <c r="O212" s="29" t="s">
        <v>4</v>
      </c>
      <c r="P212" s="34" t="s">
        <v>100</v>
      </c>
      <c r="Q212" s="34" t="s">
        <v>39</v>
      </c>
      <c r="R212" s="34" t="s">
        <v>4</v>
      </c>
      <c r="S212" s="29" t="s">
        <v>100</v>
      </c>
      <c r="T212" s="29" t="s">
        <v>39</v>
      </c>
      <c r="U212" s="29" t="s">
        <v>4</v>
      </c>
      <c r="V212" s="34" t="s">
        <v>100</v>
      </c>
      <c r="W212" s="34" t="s">
        <v>39</v>
      </c>
      <c r="X212" s="34" t="s">
        <v>4</v>
      </c>
      <c r="Y212" s="29" t="s">
        <v>100</v>
      </c>
      <c r="Z212" s="29" t="s">
        <v>39</v>
      </c>
      <c r="AA212" s="29" t="s">
        <v>4</v>
      </c>
      <c r="AB212" s="34" t="s">
        <v>100</v>
      </c>
      <c r="AC212" s="34" t="s">
        <v>39</v>
      </c>
      <c r="AD212" s="34" t="s">
        <v>4</v>
      </c>
    </row>
    <row r="213" spans="1:30" x14ac:dyDescent="0.2">
      <c r="A213" s="30" t="s">
        <v>799</v>
      </c>
      <c r="C213" s="23"/>
      <c r="D213" s="35"/>
      <c r="E213" s="35"/>
      <c r="F213" s="35"/>
      <c r="G213" s="4"/>
      <c r="H213" s="4"/>
      <c r="I213" s="4"/>
      <c r="J213" s="35"/>
      <c r="K213" s="35"/>
      <c r="L213" s="35"/>
      <c r="M213" s="4"/>
      <c r="N213" s="4"/>
      <c r="O213" s="4"/>
      <c r="P213" s="35"/>
      <c r="Q213" s="35"/>
      <c r="R213" s="35"/>
      <c r="S213" s="4"/>
      <c r="T213" s="4"/>
      <c r="U213" s="4"/>
      <c r="V213" s="35"/>
      <c r="W213" s="35"/>
      <c r="X213" s="35"/>
      <c r="Y213" s="4"/>
      <c r="Z213" s="4"/>
      <c r="AA213" s="4"/>
      <c r="AB213" s="35"/>
      <c r="AC213" s="35"/>
      <c r="AD213" s="35"/>
    </row>
    <row r="214" spans="1:30" x14ac:dyDescent="0.2">
      <c r="A214" s="30" t="s">
        <v>555</v>
      </c>
      <c r="B214" s="18">
        <v>2013</v>
      </c>
      <c r="C214" s="24" t="s">
        <v>49</v>
      </c>
      <c r="D214" s="35" t="s">
        <v>103</v>
      </c>
      <c r="E214" s="35" t="s">
        <v>103</v>
      </c>
      <c r="F214" s="35" t="s">
        <v>103</v>
      </c>
      <c r="G214" s="4">
        <v>210</v>
      </c>
      <c r="H214" s="4">
        <v>0</v>
      </c>
      <c r="I214" s="4">
        <v>210</v>
      </c>
      <c r="J214" s="35">
        <v>360</v>
      </c>
      <c r="K214" s="35">
        <v>0</v>
      </c>
      <c r="L214" s="35">
        <v>360</v>
      </c>
      <c r="M214" s="4">
        <v>0</v>
      </c>
      <c r="N214" s="4">
        <v>0</v>
      </c>
      <c r="O214" s="4">
        <v>0</v>
      </c>
      <c r="P214" s="35">
        <v>333</v>
      </c>
      <c r="Q214" s="35">
        <v>8</v>
      </c>
      <c r="R214" s="35">
        <v>341</v>
      </c>
      <c r="S214" s="4">
        <v>5</v>
      </c>
      <c r="T214" s="4">
        <v>2676</v>
      </c>
      <c r="U214" s="4">
        <v>2681</v>
      </c>
      <c r="V214" s="35" t="s">
        <v>103</v>
      </c>
      <c r="W214" s="35" t="s">
        <v>103</v>
      </c>
      <c r="X214" s="35">
        <v>204</v>
      </c>
      <c r="Y214" s="4" t="s">
        <v>103</v>
      </c>
      <c r="Z214" s="4" t="s">
        <v>103</v>
      </c>
      <c r="AA214" s="4">
        <v>4</v>
      </c>
      <c r="AB214" s="35">
        <v>1114</v>
      </c>
      <c r="AC214" s="35">
        <v>2687</v>
      </c>
      <c r="AD214" s="35">
        <v>3801</v>
      </c>
    </row>
    <row r="215" spans="1:30" x14ac:dyDescent="0.2">
      <c r="A215" s="30" t="s">
        <v>556</v>
      </c>
      <c r="B215" s="18">
        <v>2013</v>
      </c>
      <c r="C215" s="24" t="s">
        <v>50</v>
      </c>
      <c r="D215" s="35">
        <v>36</v>
      </c>
      <c r="E215" s="35">
        <v>600</v>
      </c>
      <c r="F215" s="35">
        <v>636</v>
      </c>
      <c r="G215" s="4">
        <v>55</v>
      </c>
      <c r="H215" s="4">
        <v>81</v>
      </c>
      <c r="I215" s="4">
        <v>136</v>
      </c>
      <c r="J215" s="35">
        <v>305</v>
      </c>
      <c r="K215" s="35">
        <v>32</v>
      </c>
      <c r="L215" s="35">
        <v>337</v>
      </c>
      <c r="M215" s="4">
        <v>107</v>
      </c>
      <c r="N215" s="4">
        <v>28</v>
      </c>
      <c r="O215" s="4">
        <v>135</v>
      </c>
      <c r="P215" s="35">
        <v>286</v>
      </c>
      <c r="Q215" s="35">
        <v>1734</v>
      </c>
      <c r="R215" s="35">
        <v>2020</v>
      </c>
      <c r="S215" s="4">
        <v>38</v>
      </c>
      <c r="T215" s="4">
        <v>1012</v>
      </c>
      <c r="U215" s="4">
        <v>1050</v>
      </c>
      <c r="V215" s="35">
        <v>5</v>
      </c>
      <c r="W215" s="35">
        <v>9</v>
      </c>
      <c r="X215" s="35">
        <v>14</v>
      </c>
      <c r="Y215" s="4">
        <v>0</v>
      </c>
      <c r="Z215" s="4">
        <v>0</v>
      </c>
      <c r="AA215" s="4">
        <v>0</v>
      </c>
      <c r="AB215" s="35">
        <v>832</v>
      </c>
      <c r="AC215" s="35">
        <v>3496</v>
      </c>
      <c r="AD215" s="35">
        <v>4328</v>
      </c>
    </row>
    <row r="216" spans="1:30" x14ac:dyDescent="0.2">
      <c r="A216" s="30" t="s">
        <v>557</v>
      </c>
      <c r="B216" s="18">
        <v>2013</v>
      </c>
      <c r="C216" s="24" t="s">
        <v>51</v>
      </c>
      <c r="D216" s="35">
        <v>0</v>
      </c>
      <c r="E216" s="35">
        <v>34</v>
      </c>
      <c r="F216" s="35">
        <v>34</v>
      </c>
      <c r="G216" s="4">
        <v>41</v>
      </c>
      <c r="H216" s="4">
        <v>78</v>
      </c>
      <c r="I216" s="4">
        <v>119</v>
      </c>
      <c r="J216" s="35">
        <v>113</v>
      </c>
      <c r="K216" s="35">
        <v>18</v>
      </c>
      <c r="L216" s="35">
        <v>131</v>
      </c>
      <c r="M216" s="4">
        <v>0</v>
      </c>
      <c r="N216" s="4">
        <v>0</v>
      </c>
      <c r="O216" s="4">
        <v>0</v>
      </c>
      <c r="P216" s="35">
        <v>181</v>
      </c>
      <c r="Q216" s="35">
        <v>97</v>
      </c>
      <c r="R216" s="35">
        <v>278</v>
      </c>
      <c r="S216" s="4">
        <v>99</v>
      </c>
      <c r="T216" s="4">
        <v>2950</v>
      </c>
      <c r="U216" s="4">
        <v>3049</v>
      </c>
      <c r="V216" s="35">
        <v>102</v>
      </c>
      <c r="W216" s="35">
        <v>198</v>
      </c>
      <c r="X216" s="35">
        <v>300</v>
      </c>
      <c r="Y216" s="4">
        <v>22</v>
      </c>
      <c r="Z216" s="4">
        <v>92</v>
      </c>
      <c r="AA216" s="4">
        <v>114</v>
      </c>
      <c r="AB216" s="35">
        <v>558</v>
      </c>
      <c r="AC216" s="35">
        <v>3467</v>
      </c>
      <c r="AD216" s="35">
        <v>4025</v>
      </c>
    </row>
    <row r="217" spans="1:30" x14ac:dyDescent="0.2">
      <c r="A217" s="30" t="s">
        <v>558</v>
      </c>
      <c r="B217" s="18">
        <v>2013</v>
      </c>
      <c r="C217" s="24" t="s">
        <v>52</v>
      </c>
      <c r="D217" s="35" t="s">
        <v>103</v>
      </c>
      <c r="E217" s="35" t="s">
        <v>103</v>
      </c>
      <c r="F217" s="35">
        <v>93</v>
      </c>
      <c r="G217" s="4">
        <v>21</v>
      </c>
      <c r="H217" s="4">
        <v>42</v>
      </c>
      <c r="I217" s="4">
        <v>63</v>
      </c>
      <c r="J217" s="35">
        <v>166</v>
      </c>
      <c r="K217" s="35">
        <v>20</v>
      </c>
      <c r="L217" s="35">
        <v>186</v>
      </c>
      <c r="M217" s="4">
        <v>26</v>
      </c>
      <c r="N217" s="4">
        <v>4</v>
      </c>
      <c r="O217" s="4">
        <v>30</v>
      </c>
      <c r="P217" s="35">
        <v>84</v>
      </c>
      <c r="Q217" s="35">
        <v>724</v>
      </c>
      <c r="R217" s="35">
        <v>808</v>
      </c>
      <c r="S217" s="4">
        <v>0</v>
      </c>
      <c r="T217" s="4">
        <v>871</v>
      </c>
      <c r="U217" s="4">
        <v>871</v>
      </c>
      <c r="V217" s="35">
        <v>27</v>
      </c>
      <c r="W217" s="35">
        <v>19</v>
      </c>
      <c r="X217" s="35">
        <v>46</v>
      </c>
      <c r="Y217" s="4">
        <v>11</v>
      </c>
      <c r="Z217" s="4">
        <v>84</v>
      </c>
      <c r="AA217" s="4">
        <v>95</v>
      </c>
      <c r="AB217" s="35">
        <v>337</v>
      </c>
      <c r="AC217" s="35">
        <v>1855</v>
      </c>
      <c r="AD217" s="35">
        <v>2192</v>
      </c>
    </row>
    <row r="218" spans="1:30" x14ac:dyDescent="0.2">
      <c r="A218" s="30" t="s">
        <v>559</v>
      </c>
      <c r="B218" s="18">
        <v>2013</v>
      </c>
      <c r="C218" s="24" t="s">
        <v>53</v>
      </c>
      <c r="D218" s="35">
        <v>19</v>
      </c>
      <c r="E218" s="35">
        <v>100</v>
      </c>
      <c r="F218" s="35">
        <v>119</v>
      </c>
      <c r="G218" s="4">
        <v>55</v>
      </c>
      <c r="H218" s="4">
        <v>92</v>
      </c>
      <c r="I218" s="4">
        <v>147</v>
      </c>
      <c r="J218" s="35">
        <v>35</v>
      </c>
      <c r="K218" s="35">
        <v>52</v>
      </c>
      <c r="L218" s="35">
        <v>87</v>
      </c>
      <c r="M218" s="4">
        <v>26</v>
      </c>
      <c r="N218" s="4">
        <v>12</v>
      </c>
      <c r="O218" s="4">
        <v>38</v>
      </c>
      <c r="P218" s="35">
        <v>187</v>
      </c>
      <c r="Q218" s="35">
        <v>583</v>
      </c>
      <c r="R218" s="35">
        <v>770</v>
      </c>
      <c r="S218" s="4">
        <v>43</v>
      </c>
      <c r="T218" s="4">
        <v>528</v>
      </c>
      <c r="U218" s="4">
        <v>571</v>
      </c>
      <c r="V218" s="35">
        <v>7</v>
      </c>
      <c r="W218" s="35">
        <v>13</v>
      </c>
      <c r="X218" s="35">
        <v>20</v>
      </c>
      <c r="Y218" s="4">
        <v>0</v>
      </c>
      <c r="Z218" s="4">
        <v>0</v>
      </c>
      <c r="AA218" s="4">
        <v>0</v>
      </c>
      <c r="AB218" s="35">
        <v>372</v>
      </c>
      <c r="AC218" s="35">
        <v>1380</v>
      </c>
      <c r="AD218" s="35">
        <v>1752</v>
      </c>
    </row>
    <row r="219" spans="1:30" x14ac:dyDescent="0.2">
      <c r="A219" s="30" t="s">
        <v>560</v>
      </c>
      <c r="B219" s="18">
        <v>2013</v>
      </c>
      <c r="C219" s="24" t="s">
        <v>54</v>
      </c>
      <c r="D219" s="35">
        <v>0</v>
      </c>
      <c r="E219" s="35">
        <v>6</v>
      </c>
      <c r="F219" s="35">
        <v>6</v>
      </c>
      <c r="G219" s="4">
        <v>72</v>
      </c>
      <c r="H219" s="4">
        <v>10</v>
      </c>
      <c r="I219" s="4">
        <v>82</v>
      </c>
      <c r="J219" s="35">
        <v>322</v>
      </c>
      <c r="K219" s="35">
        <v>23</v>
      </c>
      <c r="L219" s="35">
        <v>345</v>
      </c>
      <c r="M219" s="4">
        <v>0</v>
      </c>
      <c r="N219" s="4">
        <v>0</v>
      </c>
      <c r="O219" s="4">
        <v>0</v>
      </c>
      <c r="P219" s="35">
        <v>339</v>
      </c>
      <c r="Q219" s="35">
        <v>76</v>
      </c>
      <c r="R219" s="35">
        <v>415</v>
      </c>
      <c r="S219" s="4">
        <v>36</v>
      </c>
      <c r="T219" s="4">
        <v>2960</v>
      </c>
      <c r="U219" s="4">
        <v>2996</v>
      </c>
      <c r="V219" s="35" t="s">
        <v>103</v>
      </c>
      <c r="W219" s="35" t="s">
        <v>103</v>
      </c>
      <c r="X219" s="35" t="s">
        <v>103</v>
      </c>
      <c r="Y219" s="4">
        <v>7</v>
      </c>
      <c r="Z219" s="4">
        <v>0</v>
      </c>
      <c r="AA219" s="4">
        <v>7</v>
      </c>
      <c r="AB219" s="35">
        <v>779</v>
      </c>
      <c r="AC219" s="35">
        <v>3075</v>
      </c>
      <c r="AD219" s="35">
        <v>3854</v>
      </c>
    </row>
    <row r="220" spans="1:30" x14ac:dyDescent="0.2">
      <c r="A220" s="30" t="s">
        <v>561</v>
      </c>
      <c r="B220" s="18">
        <v>2013</v>
      </c>
      <c r="C220" s="24" t="s">
        <v>55</v>
      </c>
      <c r="D220" s="35">
        <v>11</v>
      </c>
      <c r="E220" s="35">
        <v>265</v>
      </c>
      <c r="F220" s="35">
        <v>276</v>
      </c>
      <c r="G220" s="4">
        <v>66</v>
      </c>
      <c r="H220" s="4">
        <v>42</v>
      </c>
      <c r="I220" s="4">
        <v>108</v>
      </c>
      <c r="J220" s="35">
        <v>125</v>
      </c>
      <c r="K220" s="35">
        <v>23</v>
      </c>
      <c r="L220" s="35">
        <v>148</v>
      </c>
      <c r="M220" s="4">
        <v>133</v>
      </c>
      <c r="N220" s="4">
        <v>50</v>
      </c>
      <c r="O220" s="4">
        <v>183</v>
      </c>
      <c r="P220" s="35">
        <v>492</v>
      </c>
      <c r="Q220" s="35">
        <v>3503</v>
      </c>
      <c r="R220" s="35">
        <v>3995</v>
      </c>
      <c r="S220" s="35" t="s">
        <v>103</v>
      </c>
      <c r="T220" s="35" t="s">
        <v>103</v>
      </c>
      <c r="U220" s="4">
        <v>34</v>
      </c>
      <c r="V220" s="35">
        <v>62</v>
      </c>
      <c r="W220" s="35">
        <v>954</v>
      </c>
      <c r="X220" s="35">
        <v>1016</v>
      </c>
      <c r="Y220" s="4">
        <v>357</v>
      </c>
      <c r="Z220" s="4">
        <v>670</v>
      </c>
      <c r="AA220" s="4">
        <v>1027</v>
      </c>
      <c r="AB220" s="35">
        <v>1249</v>
      </c>
      <c r="AC220" s="35">
        <v>5538</v>
      </c>
      <c r="AD220" s="35">
        <v>6787</v>
      </c>
    </row>
    <row r="221" spans="1:30" x14ac:dyDescent="0.2">
      <c r="A221" s="30" t="s">
        <v>562</v>
      </c>
      <c r="B221" s="18">
        <v>2013</v>
      </c>
      <c r="C221" s="24" t="s">
        <v>56</v>
      </c>
      <c r="D221" s="35">
        <v>4</v>
      </c>
      <c r="E221" s="35">
        <v>81</v>
      </c>
      <c r="F221" s="35">
        <v>85</v>
      </c>
      <c r="G221" s="4">
        <v>124</v>
      </c>
      <c r="H221" s="4">
        <v>67</v>
      </c>
      <c r="I221" s="4">
        <v>191</v>
      </c>
      <c r="J221" s="35">
        <v>154</v>
      </c>
      <c r="K221" s="35">
        <v>43</v>
      </c>
      <c r="L221" s="35">
        <v>197</v>
      </c>
      <c r="M221" s="4">
        <v>107</v>
      </c>
      <c r="N221" s="4">
        <v>0</v>
      </c>
      <c r="O221" s="4">
        <v>107</v>
      </c>
      <c r="P221" s="35">
        <v>428</v>
      </c>
      <c r="Q221" s="35">
        <v>29</v>
      </c>
      <c r="R221" s="35">
        <v>457</v>
      </c>
      <c r="S221" s="4">
        <v>47</v>
      </c>
      <c r="T221" s="4">
        <v>2917</v>
      </c>
      <c r="U221" s="4">
        <v>2964</v>
      </c>
      <c r="V221" s="35">
        <v>44</v>
      </c>
      <c r="W221" s="35">
        <v>69</v>
      </c>
      <c r="X221" s="35">
        <v>113</v>
      </c>
      <c r="Y221" s="4">
        <v>7</v>
      </c>
      <c r="Z221" s="4">
        <v>0</v>
      </c>
      <c r="AA221" s="4">
        <v>7</v>
      </c>
      <c r="AB221" s="35">
        <v>915</v>
      </c>
      <c r="AC221" s="35">
        <v>3206</v>
      </c>
      <c r="AD221" s="35">
        <v>4121</v>
      </c>
    </row>
    <row r="222" spans="1:30" x14ac:dyDescent="0.2">
      <c r="A222" s="30" t="s">
        <v>563</v>
      </c>
      <c r="B222" s="18">
        <v>2013</v>
      </c>
      <c r="C222" s="24" t="s">
        <v>57</v>
      </c>
      <c r="D222" s="35" t="s">
        <v>103</v>
      </c>
      <c r="E222" s="35" t="s">
        <v>103</v>
      </c>
      <c r="F222" s="35">
        <v>211</v>
      </c>
      <c r="G222" s="4">
        <v>66</v>
      </c>
      <c r="H222" s="4">
        <v>53</v>
      </c>
      <c r="I222" s="4">
        <v>119</v>
      </c>
      <c r="J222" s="35">
        <v>172</v>
      </c>
      <c r="K222" s="35">
        <v>27</v>
      </c>
      <c r="L222" s="35">
        <v>199</v>
      </c>
      <c r="M222" s="4">
        <v>28</v>
      </c>
      <c r="N222" s="4">
        <v>6</v>
      </c>
      <c r="O222" s="4">
        <v>34</v>
      </c>
      <c r="P222" s="35">
        <v>103</v>
      </c>
      <c r="Q222" s="35">
        <v>1486</v>
      </c>
      <c r="R222" s="35">
        <v>1589</v>
      </c>
      <c r="S222" s="4">
        <v>0</v>
      </c>
      <c r="T222" s="4">
        <v>0</v>
      </c>
      <c r="U222" s="4">
        <v>0</v>
      </c>
      <c r="V222" s="35">
        <v>22</v>
      </c>
      <c r="W222" s="35">
        <v>69</v>
      </c>
      <c r="X222" s="35">
        <v>91</v>
      </c>
      <c r="Y222" s="4">
        <v>64</v>
      </c>
      <c r="Z222" s="4">
        <v>581</v>
      </c>
      <c r="AA222" s="4">
        <v>645</v>
      </c>
      <c r="AB222" s="35">
        <v>458</v>
      </c>
      <c r="AC222" s="35">
        <v>2430</v>
      </c>
      <c r="AD222" s="35">
        <v>2888</v>
      </c>
    </row>
    <row r="223" spans="1:30" x14ac:dyDescent="0.2">
      <c r="A223" s="30" t="s">
        <v>564</v>
      </c>
      <c r="B223" s="18">
        <v>2013</v>
      </c>
      <c r="C223" s="24" t="s">
        <v>58</v>
      </c>
      <c r="D223" s="35">
        <v>0</v>
      </c>
      <c r="E223" s="35">
        <v>7</v>
      </c>
      <c r="F223" s="35">
        <v>7</v>
      </c>
      <c r="G223" s="4">
        <v>87</v>
      </c>
      <c r="H223" s="4">
        <v>13</v>
      </c>
      <c r="I223" s="4">
        <v>100</v>
      </c>
      <c r="J223" s="35">
        <v>270</v>
      </c>
      <c r="K223" s="35">
        <v>25</v>
      </c>
      <c r="L223" s="35">
        <v>295</v>
      </c>
      <c r="M223" s="4">
        <v>0</v>
      </c>
      <c r="N223" s="4">
        <v>0</v>
      </c>
      <c r="O223" s="4">
        <v>0</v>
      </c>
      <c r="P223" s="35">
        <v>294</v>
      </c>
      <c r="Q223" s="35">
        <v>71</v>
      </c>
      <c r="R223" s="35">
        <v>365</v>
      </c>
      <c r="S223" s="4">
        <v>5</v>
      </c>
      <c r="T223" s="4">
        <v>2461</v>
      </c>
      <c r="U223" s="4">
        <v>2466</v>
      </c>
      <c r="V223" s="35">
        <v>34</v>
      </c>
      <c r="W223" s="35">
        <v>8</v>
      </c>
      <c r="X223" s="35">
        <v>42</v>
      </c>
      <c r="Y223" s="4">
        <v>0</v>
      </c>
      <c r="Z223" s="4">
        <v>0</v>
      </c>
      <c r="AA223" s="4">
        <v>0</v>
      </c>
      <c r="AB223" s="35">
        <v>690</v>
      </c>
      <c r="AC223" s="35">
        <v>2585</v>
      </c>
      <c r="AD223" s="35">
        <v>3275</v>
      </c>
    </row>
    <row r="224" spans="1:30" x14ac:dyDescent="0.2">
      <c r="A224" s="30" t="s">
        <v>565</v>
      </c>
      <c r="B224" s="18">
        <v>2013</v>
      </c>
      <c r="C224" s="24" t="s">
        <v>59</v>
      </c>
      <c r="D224" s="35">
        <v>22</v>
      </c>
      <c r="E224" s="35">
        <v>115</v>
      </c>
      <c r="F224" s="35">
        <v>137</v>
      </c>
      <c r="G224" s="4">
        <v>58</v>
      </c>
      <c r="H224" s="4">
        <v>14</v>
      </c>
      <c r="I224" s="4">
        <v>72</v>
      </c>
      <c r="J224" s="35">
        <v>36</v>
      </c>
      <c r="K224" s="35">
        <v>9</v>
      </c>
      <c r="L224" s="35">
        <v>45</v>
      </c>
      <c r="M224" s="4">
        <v>0</v>
      </c>
      <c r="N224" s="4">
        <v>0</v>
      </c>
      <c r="O224" s="4">
        <v>0</v>
      </c>
      <c r="P224" s="35">
        <v>85</v>
      </c>
      <c r="Q224" s="35">
        <v>194</v>
      </c>
      <c r="R224" s="35">
        <v>279</v>
      </c>
      <c r="S224" s="4">
        <v>9</v>
      </c>
      <c r="T224" s="4">
        <v>692</v>
      </c>
      <c r="U224" s="4">
        <v>701</v>
      </c>
      <c r="V224" s="35">
        <v>15</v>
      </c>
      <c r="W224" s="35">
        <v>93</v>
      </c>
      <c r="X224" s="35">
        <v>108</v>
      </c>
      <c r="Y224" s="4">
        <v>90</v>
      </c>
      <c r="Z224" s="4">
        <v>644</v>
      </c>
      <c r="AA224" s="4">
        <v>734</v>
      </c>
      <c r="AB224" s="35">
        <v>315</v>
      </c>
      <c r="AC224" s="35">
        <v>1761</v>
      </c>
      <c r="AD224" s="35">
        <v>2076</v>
      </c>
    </row>
    <row r="225" spans="1:30" x14ac:dyDescent="0.2">
      <c r="A225" s="30" t="s">
        <v>566</v>
      </c>
      <c r="B225" s="18">
        <v>2013</v>
      </c>
      <c r="C225" s="24" t="s">
        <v>60</v>
      </c>
      <c r="D225" s="35">
        <v>8</v>
      </c>
      <c r="E225" s="35">
        <v>174</v>
      </c>
      <c r="F225" s="35">
        <v>182</v>
      </c>
      <c r="G225" s="4">
        <v>133</v>
      </c>
      <c r="H225" s="4">
        <v>97</v>
      </c>
      <c r="I225" s="4">
        <v>230</v>
      </c>
      <c r="J225" s="35">
        <v>307</v>
      </c>
      <c r="K225" s="35">
        <v>61</v>
      </c>
      <c r="L225" s="35">
        <v>368</v>
      </c>
      <c r="M225" s="4">
        <v>124</v>
      </c>
      <c r="N225" s="4">
        <v>11</v>
      </c>
      <c r="O225" s="4">
        <v>135</v>
      </c>
      <c r="P225" s="35">
        <v>701</v>
      </c>
      <c r="Q225" s="35">
        <v>770</v>
      </c>
      <c r="R225" s="35">
        <v>1471</v>
      </c>
      <c r="S225" s="4">
        <v>9</v>
      </c>
      <c r="T225" s="4">
        <v>5795</v>
      </c>
      <c r="U225" s="4">
        <v>5804</v>
      </c>
      <c r="V225" s="35">
        <v>298</v>
      </c>
      <c r="W225" s="35">
        <v>61</v>
      </c>
      <c r="X225" s="35">
        <v>359</v>
      </c>
      <c r="Y225" s="35" t="s">
        <v>103</v>
      </c>
      <c r="Z225" s="35" t="s">
        <v>103</v>
      </c>
      <c r="AA225" s="4">
        <v>424</v>
      </c>
      <c r="AB225" s="35">
        <v>2001</v>
      </c>
      <c r="AC225" s="35">
        <v>6972</v>
      </c>
      <c r="AD225" s="35">
        <v>8973</v>
      </c>
    </row>
    <row r="226" spans="1:30" x14ac:dyDescent="0.2">
      <c r="A226" s="30" t="s">
        <v>567</v>
      </c>
      <c r="B226" s="18">
        <v>2013</v>
      </c>
      <c r="C226" s="24" t="s">
        <v>61</v>
      </c>
      <c r="D226" s="35">
        <v>0</v>
      </c>
      <c r="E226" s="35">
        <v>30</v>
      </c>
      <c r="F226" s="35">
        <v>30</v>
      </c>
      <c r="G226" s="4">
        <v>10</v>
      </c>
      <c r="H226" s="4">
        <v>26</v>
      </c>
      <c r="I226" s="4">
        <v>36</v>
      </c>
      <c r="J226" s="35" t="s">
        <v>103</v>
      </c>
      <c r="K226" s="35" t="s">
        <v>103</v>
      </c>
      <c r="L226" s="35">
        <v>32</v>
      </c>
      <c r="M226" s="4">
        <v>0</v>
      </c>
      <c r="N226" s="4">
        <v>0</v>
      </c>
      <c r="O226" s="4">
        <v>0</v>
      </c>
      <c r="P226" s="35">
        <v>34</v>
      </c>
      <c r="Q226" s="35">
        <v>294</v>
      </c>
      <c r="R226" s="35">
        <v>328</v>
      </c>
      <c r="S226" s="4">
        <v>6</v>
      </c>
      <c r="T226" s="4">
        <v>97</v>
      </c>
      <c r="U226" s="4">
        <v>103</v>
      </c>
      <c r="V226" s="35">
        <v>17</v>
      </c>
      <c r="W226" s="35">
        <v>24</v>
      </c>
      <c r="X226" s="35">
        <v>41</v>
      </c>
      <c r="Y226" s="4">
        <v>54</v>
      </c>
      <c r="Z226" s="4">
        <v>234</v>
      </c>
      <c r="AA226" s="4">
        <v>288</v>
      </c>
      <c r="AB226" s="35">
        <v>150</v>
      </c>
      <c r="AC226" s="35">
        <v>708</v>
      </c>
      <c r="AD226" s="35">
        <v>858</v>
      </c>
    </row>
    <row r="227" spans="1:30" x14ac:dyDescent="0.2">
      <c r="A227" s="30" t="s">
        <v>568</v>
      </c>
      <c r="B227" s="18">
        <v>2013</v>
      </c>
      <c r="C227" s="24" t="s">
        <v>62</v>
      </c>
      <c r="D227" s="35">
        <v>8</v>
      </c>
      <c r="E227" s="35">
        <v>258</v>
      </c>
      <c r="F227" s="35">
        <v>266</v>
      </c>
      <c r="G227" s="4">
        <v>162</v>
      </c>
      <c r="H227" s="4">
        <v>80</v>
      </c>
      <c r="I227" s="4">
        <v>242</v>
      </c>
      <c r="J227" s="35">
        <v>282</v>
      </c>
      <c r="K227" s="35">
        <v>47</v>
      </c>
      <c r="L227" s="35">
        <v>329</v>
      </c>
      <c r="M227" s="4">
        <v>0</v>
      </c>
      <c r="N227" s="4">
        <v>0</v>
      </c>
      <c r="O227" s="4">
        <v>0</v>
      </c>
      <c r="P227" s="35">
        <v>574</v>
      </c>
      <c r="Q227" s="35">
        <v>2238</v>
      </c>
      <c r="R227" s="35">
        <v>2812</v>
      </c>
      <c r="S227" s="4">
        <v>0</v>
      </c>
      <c r="T227" s="4">
        <v>1332</v>
      </c>
      <c r="U227" s="4">
        <v>1332</v>
      </c>
      <c r="V227" s="35">
        <v>26</v>
      </c>
      <c r="W227" s="35">
        <v>23</v>
      </c>
      <c r="X227" s="35">
        <v>49</v>
      </c>
      <c r="Y227" s="4">
        <v>85</v>
      </c>
      <c r="Z227" s="4">
        <v>326</v>
      </c>
      <c r="AA227" s="4">
        <v>411</v>
      </c>
      <c r="AB227" s="35">
        <v>1137</v>
      </c>
      <c r="AC227" s="35">
        <v>4304</v>
      </c>
      <c r="AD227" s="35">
        <v>5441</v>
      </c>
    </row>
    <row r="228" spans="1:30" x14ac:dyDescent="0.2">
      <c r="A228" s="30" t="s">
        <v>569</v>
      </c>
      <c r="B228" s="18">
        <v>2013</v>
      </c>
      <c r="C228" s="24" t="s">
        <v>63</v>
      </c>
      <c r="D228" s="35">
        <v>16</v>
      </c>
      <c r="E228" s="35">
        <v>89</v>
      </c>
      <c r="F228" s="35">
        <v>105</v>
      </c>
      <c r="G228" s="4">
        <v>189</v>
      </c>
      <c r="H228" s="4">
        <v>83</v>
      </c>
      <c r="I228" s="4">
        <v>272</v>
      </c>
      <c r="J228" s="35">
        <v>314</v>
      </c>
      <c r="K228" s="35">
        <v>37</v>
      </c>
      <c r="L228" s="35">
        <v>351</v>
      </c>
      <c r="M228" s="4">
        <v>93</v>
      </c>
      <c r="N228" s="4">
        <v>17</v>
      </c>
      <c r="O228" s="4">
        <v>110</v>
      </c>
      <c r="P228" s="35">
        <v>920</v>
      </c>
      <c r="Q228" s="35">
        <v>3337</v>
      </c>
      <c r="R228" s="35">
        <v>4257</v>
      </c>
      <c r="S228" s="4">
        <v>0</v>
      </c>
      <c r="T228" s="4">
        <v>3025</v>
      </c>
      <c r="U228" s="4">
        <v>3025</v>
      </c>
      <c r="V228" s="35">
        <v>97</v>
      </c>
      <c r="W228" s="35">
        <v>187</v>
      </c>
      <c r="X228" s="35">
        <v>284</v>
      </c>
      <c r="Y228" s="35" t="s">
        <v>103</v>
      </c>
      <c r="Z228" s="35" t="s">
        <v>103</v>
      </c>
      <c r="AA228" s="4">
        <v>119</v>
      </c>
      <c r="AB228" s="35">
        <v>1746</v>
      </c>
      <c r="AC228" s="35">
        <v>6777</v>
      </c>
      <c r="AD228" s="35">
        <v>8523</v>
      </c>
    </row>
    <row r="229" spans="1:30" x14ac:dyDescent="0.2">
      <c r="A229" s="30" t="s">
        <v>570</v>
      </c>
      <c r="B229" s="18">
        <v>2013</v>
      </c>
      <c r="C229" s="24" t="s">
        <v>64</v>
      </c>
      <c r="D229" s="35">
        <v>8</v>
      </c>
      <c r="E229" s="35">
        <v>154</v>
      </c>
      <c r="F229" s="35">
        <v>162</v>
      </c>
      <c r="G229" s="4">
        <v>37</v>
      </c>
      <c r="H229" s="4">
        <v>75</v>
      </c>
      <c r="I229" s="4">
        <v>112</v>
      </c>
      <c r="J229" s="35">
        <v>34</v>
      </c>
      <c r="K229" s="35">
        <v>46</v>
      </c>
      <c r="L229" s="35">
        <v>80</v>
      </c>
      <c r="M229" s="4" t="s">
        <v>103</v>
      </c>
      <c r="N229" s="4" t="s">
        <v>103</v>
      </c>
      <c r="O229" s="4" t="s">
        <v>103</v>
      </c>
      <c r="P229" s="35">
        <v>162</v>
      </c>
      <c r="Q229" s="35">
        <v>1080</v>
      </c>
      <c r="R229" s="35">
        <v>1242</v>
      </c>
      <c r="S229" s="35" t="s">
        <v>103</v>
      </c>
      <c r="T229" s="35" t="s">
        <v>103</v>
      </c>
      <c r="U229" s="4">
        <v>4354</v>
      </c>
      <c r="V229" s="35">
        <v>34</v>
      </c>
      <c r="W229" s="35">
        <v>61</v>
      </c>
      <c r="X229" s="35">
        <v>95</v>
      </c>
      <c r="Y229" s="4">
        <v>2671</v>
      </c>
      <c r="Z229" s="4">
        <v>9276</v>
      </c>
      <c r="AA229" s="4">
        <v>11947</v>
      </c>
      <c r="AB229" s="35">
        <v>2950</v>
      </c>
      <c r="AC229" s="35">
        <v>15045</v>
      </c>
      <c r="AD229" s="35">
        <v>17995</v>
      </c>
    </row>
    <row r="230" spans="1:30" x14ac:dyDescent="0.2">
      <c r="A230" s="30" t="s">
        <v>571</v>
      </c>
      <c r="B230" s="18">
        <v>2013</v>
      </c>
      <c r="C230" s="24" t="s">
        <v>65</v>
      </c>
      <c r="D230" s="35">
        <v>92</v>
      </c>
      <c r="E230" s="35">
        <v>148</v>
      </c>
      <c r="F230" s="35">
        <v>240</v>
      </c>
      <c r="G230" s="4">
        <v>23</v>
      </c>
      <c r="H230" s="4">
        <v>49</v>
      </c>
      <c r="I230" s="4">
        <v>72</v>
      </c>
      <c r="J230" s="35">
        <v>132</v>
      </c>
      <c r="K230" s="35">
        <v>11</v>
      </c>
      <c r="L230" s="35">
        <v>143</v>
      </c>
      <c r="M230" s="35" t="s">
        <v>103</v>
      </c>
      <c r="N230" s="35" t="s">
        <v>103</v>
      </c>
      <c r="O230" s="4" t="s">
        <v>103</v>
      </c>
      <c r="P230" s="35">
        <v>199</v>
      </c>
      <c r="Q230" s="35">
        <v>236</v>
      </c>
      <c r="R230" s="35">
        <v>435</v>
      </c>
      <c r="S230" s="35" t="s">
        <v>103</v>
      </c>
      <c r="T230" s="35" t="s">
        <v>103</v>
      </c>
      <c r="U230" s="4">
        <v>1155</v>
      </c>
      <c r="V230" s="35">
        <v>23</v>
      </c>
      <c r="W230" s="35">
        <v>67</v>
      </c>
      <c r="X230" s="35">
        <v>90</v>
      </c>
      <c r="Y230" s="4">
        <v>1208</v>
      </c>
      <c r="Z230" s="4">
        <v>2847</v>
      </c>
      <c r="AA230" s="4">
        <v>4055</v>
      </c>
      <c r="AB230" s="35">
        <v>1680</v>
      </c>
      <c r="AC230" s="35">
        <v>4512</v>
      </c>
      <c r="AD230" s="35">
        <v>6192</v>
      </c>
    </row>
    <row r="231" spans="1:30" x14ac:dyDescent="0.2">
      <c r="A231" s="30" t="s">
        <v>572</v>
      </c>
      <c r="B231" s="18">
        <v>2013</v>
      </c>
      <c r="C231" s="24" t="s">
        <v>66</v>
      </c>
      <c r="D231" s="35" t="s">
        <v>103</v>
      </c>
      <c r="E231" s="35" t="s">
        <v>103</v>
      </c>
      <c r="F231" s="35">
        <v>89</v>
      </c>
      <c r="G231" s="4">
        <v>28</v>
      </c>
      <c r="H231" s="4">
        <v>47</v>
      </c>
      <c r="I231" s="4">
        <v>75</v>
      </c>
      <c r="J231" s="35">
        <v>93</v>
      </c>
      <c r="K231" s="35">
        <v>25</v>
      </c>
      <c r="L231" s="35">
        <v>118</v>
      </c>
      <c r="M231" s="4">
        <v>0</v>
      </c>
      <c r="N231" s="4">
        <v>0</v>
      </c>
      <c r="O231" s="4">
        <v>0</v>
      </c>
      <c r="P231" s="35">
        <v>312</v>
      </c>
      <c r="Q231" s="35">
        <v>9</v>
      </c>
      <c r="R231" s="35">
        <v>321</v>
      </c>
      <c r="S231" s="4">
        <v>0</v>
      </c>
      <c r="T231" s="4">
        <v>2100</v>
      </c>
      <c r="U231" s="4">
        <v>2100</v>
      </c>
      <c r="V231" s="35">
        <v>7</v>
      </c>
      <c r="W231" s="35">
        <v>14</v>
      </c>
      <c r="X231" s="35">
        <v>21</v>
      </c>
      <c r="Y231" s="4">
        <v>0</v>
      </c>
      <c r="Z231" s="4">
        <v>0</v>
      </c>
      <c r="AA231" s="4">
        <v>0</v>
      </c>
      <c r="AB231" s="35">
        <v>442</v>
      </c>
      <c r="AC231" s="35">
        <v>2282</v>
      </c>
      <c r="AD231" s="35">
        <v>2724</v>
      </c>
    </row>
    <row r="232" spans="1:30" x14ac:dyDescent="0.2">
      <c r="A232" s="30" t="s">
        <v>573</v>
      </c>
      <c r="B232" s="18">
        <v>2013</v>
      </c>
      <c r="C232" s="24" t="s">
        <v>67</v>
      </c>
      <c r="D232" s="35">
        <v>5</v>
      </c>
      <c r="E232" s="35">
        <v>20</v>
      </c>
      <c r="F232" s="35">
        <v>25</v>
      </c>
      <c r="G232" s="4">
        <v>58</v>
      </c>
      <c r="H232" s="4">
        <v>0</v>
      </c>
      <c r="I232" s="4">
        <v>58</v>
      </c>
      <c r="J232" s="35">
        <v>132</v>
      </c>
      <c r="K232" s="35">
        <v>0</v>
      </c>
      <c r="L232" s="35">
        <v>132</v>
      </c>
      <c r="M232" s="4">
        <v>6</v>
      </c>
      <c r="N232" s="4">
        <v>0</v>
      </c>
      <c r="O232" s="4">
        <v>6</v>
      </c>
      <c r="P232" s="35">
        <v>296</v>
      </c>
      <c r="Q232" s="35">
        <v>0</v>
      </c>
      <c r="R232" s="35">
        <v>296</v>
      </c>
      <c r="S232" s="35" t="s">
        <v>103</v>
      </c>
      <c r="T232" s="35" t="s">
        <v>103</v>
      </c>
      <c r="U232" s="4">
        <v>1854</v>
      </c>
      <c r="V232" s="35">
        <v>45</v>
      </c>
      <c r="W232" s="35">
        <v>0</v>
      </c>
      <c r="X232" s="35">
        <v>45</v>
      </c>
      <c r="Y232" s="4">
        <v>0</v>
      </c>
      <c r="Z232" s="4">
        <v>0</v>
      </c>
      <c r="AA232" s="4">
        <v>0</v>
      </c>
      <c r="AB232" s="35">
        <v>545</v>
      </c>
      <c r="AC232" s="35">
        <v>1871</v>
      </c>
      <c r="AD232" s="35">
        <v>2416</v>
      </c>
    </row>
    <row r="233" spans="1:30" x14ac:dyDescent="0.2">
      <c r="A233" s="30" t="s">
        <v>574</v>
      </c>
      <c r="B233" s="18">
        <v>2013</v>
      </c>
      <c r="C233" s="24" t="s">
        <v>68</v>
      </c>
      <c r="D233" s="35" t="s">
        <v>103</v>
      </c>
      <c r="E233" s="35" t="s">
        <v>103</v>
      </c>
      <c r="F233" s="35">
        <v>61</v>
      </c>
      <c r="G233" s="4">
        <v>54</v>
      </c>
      <c r="H233" s="4">
        <v>47</v>
      </c>
      <c r="I233" s="4">
        <v>101</v>
      </c>
      <c r="J233" s="35">
        <v>179</v>
      </c>
      <c r="K233" s="35">
        <v>34</v>
      </c>
      <c r="L233" s="35">
        <v>213</v>
      </c>
      <c r="M233" s="35" t="s">
        <v>103</v>
      </c>
      <c r="N233" s="35" t="s">
        <v>103</v>
      </c>
      <c r="O233" s="4">
        <v>6</v>
      </c>
      <c r="P233" s="35">
        <v>129</v>
      </c>
      <c r="Q233" s="35">
        <v>175</v>
      </c>
      <c r="R233" s="35">
        <v>304</v>
      </c>
      <c r="S233" s="4">
        <v>12</v>
      </c>
      <c r="T233" s="4">
        <v>1422</v>
      </c>
      <c r="U233" s="4">
        <v>1434</v>
      </c>
      <c r="V233" s="35">
        <v>31</v>
      </c>
      <c r="W233" s="35">
        <v>12</v>
      </c>
      <c r="X233" s="35">
        <v>43</v>
      </c>
      <c r="Y233" s="4">
        <v>43</v>
      </c>
      <c r="Z233" s="4">
        <v>147</v>
      </c>
      <c r="AA233" s="4">
        <v>190</v>
      </c>
      <c r="AB233" s="35">
        <v>455</v>
      </c>
      <c r="AC233" s="35">
        <v>1897</v>
      </c>
      <c r="AD233" s="35">
        <v>2352</v>
      </c>
    </row>
    <row r="234" spans="1:30" x14ac:dyDescent="0.2">
      <c r="A234" s="30" t="s">
        <v>575</v>
      </c>
      <c r="B234" s="18">
        <v>2013</v>
      </c>
      <c r="C234" s="24" t="s">
        <v>69</v>
      </c>
      <c r="D234" s="35" t="s">
        <v>103</v>
      </c>
      <c r="E234" s="35" t="s">
        <v>103</v>
      </c>
      <c r="F234" s="35">
        <v>131</v>
      </c>
      <c r="G234" s="4">
        <v>106</v>
      </c>
      <c r="H234" s="4">
        <v>55</v>
      </c>
      <c r="I234" s="4">
        <v>161</v>
      </c>
      <c r="J234" s="35">
        <v>187</v>
      </c>
      <c r="K234" s="35">
        <v>58</v>
      </c>
      <c r="L234" s="35">
        <v>245</v>
      </c>
      <c r="M234" s="4">
        <v>0</v>
      </c>
      <c r="N234" s="4">
        <v>0</v>
      </c>
      <c r="O234" s="4">
        <v>0</v>
      </c>
      <c r="P234" s="35">
        <v>227</v>
      </c>
      <c r="Q234" s="35">
        <v>1735</v>
      </c>
      <c r="R234" s="35">
        <v>1962</v>
      </c>
      <c r="S234" s="4">
        <v>7</v>
      </c>
      <c r="T234" s="4">
        <v>854</v>
      </c>
      <c r="U234" s="4">
        <v>861</v>
      </c>
      <c r="V234" s="35">
        <v>249</v>
      </c>
      <c r="W234" s="35">
        <v>229</v>
      </c>
      <c r="X234" s="35">
        <v>478</v>
      </c>
      <c r="Y234" s="4">
        <v>72</v>
      </c>
      <c r="Z234" s="4">
        <v>329</v>
      </c>
      <c r="AA234" s="4">
        <v>401</v>
      </c>
      <c r="AB234" s="35">
        <v>851</v>
      </c>
      <c r="AC234" s="35">
        <v>3388</v>
      </c>
      <c r="AD234" s="35">
        <v>4239</v>
      </c>
    </row>
    <row r="235" spans="1:30" x14ac:dyDescent="0.2">
      <c r="A235" s="30" t="s">
        <v>576</v>
      </c>
      <c r="B235" s="18">
        <v>2013</v>
      </c>
      <c r="C235" s="24" t="s">
        <v>70</v>
      </c>
      <c r="D235" s="35">
        <v>20</v>
      </c>
      <c r="E235" s="35">
        <v>515</v>
      </c>
      <c r="F235" s="35">
        <v>535</v>
      </c>
      <c r="G235" s="4">
        <v>133</v>
      </c>
      <c r="H235" s="4">
        <v>160</v>
      </c>
      <c r="I235" s="4">
        <v>293</v>
      </c>
      <c r="J235" s="35">
        <v>364</v>
      </c>
      <c r="K235" s="35">
        <v>68</v>
      </c>
      <c r="L235" s="35">
        <v>432</v>
      </c>
      <c r="M235" s="4">
        <v>0</v>
      </c>
      <c r="N235" s="4">
        <v>0</v>
      </c>
      <c r="O235" s="4">
        <v>0</v>
      </c>
      <c r="P235" s="35">
        <v>1314</v>
      </c>
      <c r="Q235" s="35">
        <v>5872</v>
      </c>
      <c r="R235" s="35">
        <v>7186</v>
      </c>
      <c r="S235" s="4">
        <v>30</v>
      </c>
      <c r="T235" s="4">
        <v>1451</v>
      </c>
      <c r="U235" s="4">
        <v>1481</v>
      </c>
      <c r="V235" s="35">
        <v>163</v>
      </c>
      <c r="W235" s="35">
        <v>70</v>
      </c>
      <c r="X235" s="35">
        <v>233</v>
      </c>
      <c r="Y235" s="4">
        <v>375</v>
      </c>
      <c r="Z235" s="4">
        <v>2424</v>
      </c>
      <c r="AA235" s="4">
        <v>2799</v>
      </c>
      <c r="AB235" s="35">
        <v>2399</v>
      </c>
      <c r="AC235" s="35">
        <v>10560</v>
      </c>
      <c r="AD235" s="35">
        <v>12959</v>
      </c>
    </row>
    <row r="236" spans="1:30" x14ac:dyDescent="0.2">
      <c r="A236" s="30" t="s">
        <v>577</v>
      </c>
      <c r="B236" s="18">
        <v>2013</v>
      </c>
      <c r="C236" s="24" t="s">
        <v>71</v>
      </c>
      <c r="D236" s="35" t="s">
        <v>103</v>
      </c>
      <c r="E236" s="35" t="s">
        <v>103</v>
      </c>
      <c r="F236" s="35">
        <v>12</v>
      </c>
      <c r="G236" s="35" t="s">
        <v>103</v>
      </c>
      <c r="H236" s="35" t="s">
        <v>103</v>
      </c>
      <c r="I236" s="4">
        <v>6</v>
      </c>
      <c r="J236" s="35" t="s">
        <v>103</v>
      </c>
      <c r="K236" s="35" t="s">
        <v>103</v>
      </c>
      <c r="L236" s="35">
        <v>28</v>
      </c>
      <c r="M236" s="4">
        <v>0</v>
      </c>
      <c r="N236" s="4">
        <v>0</v>
      </c>
      <c r="O236" s="4">
        <v>0</v>
      </c>
      <c r="P236" s="35">
        <v>28</v>
      </c>
      <c r="Q236" s="35">
        <v>198</v>
      </c>
      <c r="R236" s="35">
        <v>226</v>
      </c>
      <c r="S236" s="35" t="s">
        <v>103</v>
      </c>
      <c r="T236" s="35" t="s">
        <v>103</v>
      </c>
      <c r="U236" s="4">
        <v>14</v>
      </c>
      <c r="V236" s="35">
        <v>0</v>
      </c>
      <c r="W236" s="35">
        <v>0</v>
      </c>
      <c r="X236" s="35">
        <v>0</v>
      </c>
      <c r="Y236" s="4">
        <v>45</v>
      </c>
      <c r="Z236" s="4">
        <v>329</v>
      </c>
      <c r="AA236" s="4">
        <v>374</v>
      </c>
      <c r="AB236" s="35">
        <v>102</v>
      </c>
      <c r="AC236" s="35">
        <v>558</v>
      </c>
      <c r="AD236" s="35">
        <v>660</v>
      </c>
    </row>
    <row r="237" spans="1:30" x14ac:dyDescent="0.2">
      <c r="A237" s="30" t="s">
        <v>578</v>
      </c>
      <c r="B237" s="18">
        <v>2013</v>
      </c>
      <c r="C237" s="24" t="s">
        <v>72</v>
      </c>
      <c r="D237" s="35" t="s">
        <v>103</v>
      </c>
      <c r="E237" s="35" t="s">
        <v>103</v>
      </c>
      <c r="F237" s="35">
        <v>185</v>
      </c>
      <c r="G237" s="4">
        <v>42</v>
      </c>
      <c r="H237" s="4">
        <v>53</v>
      </c>
      <c r="I237" s="4">
        <v>95</v>
      </c>
      <c r="J237" s="35">
        <v>59</v>
      </c>
      <c r="K237" s="35">
        <v>10</v>
      </c>
      <c r="L237" s="35">
        <v>69</v>
      </c>
      <c r="M237" s="4">
        <v>9</v>
      </c>
      <c r="N237" s="4">
        <v>4</v>
      </c>
      <c r="O237" s="4">
        <v>13</v>
      </c>
      <c r="P237" s="35">
        <v>175</v>
      </c>
      <c r="Q237" s="35">
        <v>848</v>
      </c>
      <c r="R237" s="35">
        <v>1023</v>
      </c>
      <c r="S237" s="4">
        <v>36</v>
      </c>
      <c r="T237" s="4">
        <v>1367</v>
      </c>
      <c r="U237" s="4">
        <v>1403</v>
      </c>
      <c r="V237" s="35">
        <v>28</v>
      </c>
      <c r="W237" s="35">
        <v>56</v>
      </c>
      <c r="X237" s="35">
        <v>84</v>
      </c>
      <c r="Y237" s="4">
        <v>23</v>
      </c>
      <c r="Z237" s="4">
        <v>263</v>
      </c>
      <c r="AA237" s="4">
        <v>286</v>
      </c>
      <c r="AB237" s="35">
        <v>373</v>
      </c>
      <c r="AC237" s="35">
        <v>2785</v>
      </c>
      <c r="AD237" s="35">
        <v>3158</v>
      </c>
    </row>
    <row r="238" spans="1:30" x14ac:dyDescent="0.2">
      <c r="A238" s="30" t="s">
        <v>579</v>
      </c>
      <c r="B238" s="18">
        <v>2013</v>
      </c>
      <c r="C238" s="24" t="s">
        <v>73</v>
      </c>
      <c r="D238" s="35" t="s">
        <v>103</v>
      </c>
      <c r="E238" s="35" t="s">
        <v>103</v>
      </c>
      <c r="F238" s="35">
        <v>42</v>
      </c>
      <c r="G238" s="4">
        <v>146</v>
      </c>
      <c r="H238" s="4">
        <v>192</v>
      </c>
      <c r="I238" s="4">
        <v>338</v>
      </c>
      <c r="J238" s="35">
        <v>256</v>
      </c>
      <c r="K238" s="35">
        <v>56</v>
      </c>
      <c r="L238" s="35">
        <v>312</v>
      </c>
      <c r="M238" s="4">
        <v>0</v>
      </c>
      <c r="N238" s="4">
        <v>0</v>
      </c>
      <c r="O238" s="4">
        <v>0</v>
      </c>
      <c r="P238" s="35">
        <v>236</v>
      </c>
      <c r="Q238" s="35">
        <v>1470</v>
      </c>
      <c r="R238" s="35">
        <v>1706</v>
      </c>
      <c r="S238" s="4">
        <v>32</v>
      </c>
      <c r="T238" s="4">
        <v>1348</v>
      </c>
      <c r="U238" s="4">
        <v>1380</v>
      </c>
      <c r="V238" s="35">
        <v>39</v>
      </c>
      <c r="W238" s="35">
        <v>51</v>
      </c>
      <c r="X238" s="35">
        <v>90</v>
      </c>
      <c r="Y238" s="4">
        <v>0</v>
      </c>
      <c r="Z238" s="4">
        <v>0</v>
      </c>
      <c r="AA238" s="4">
        <v>0</v>
      </c>
      <c r="AB238" s="35">
        <v>712</v>
      </c>
      <c r="AC238" s="35">
        <v>3156</v>
      </c>
      <c r="AD238" s="35">
        <v>3868</v>
      </c>
    </row>
    <row r="239" spans="1:30" x14ac:dyDescent="0.2">
      <c r="A239" s="30" t="s">
        <v>580</v>
      </c>
      <c r="B239" s="18">
        <v>2013</v>
      </c>
      <c r="C239" s="24" t="s">
        <v>74</v>
      </c>
      <c r="D239" s="35">
        <v>4</v>
      </c>
      <c r="E239" s="35">
        <v>210</v>
      </c>
      <c r="F239" s="35">
        <v>214</v>
      </c>
      <c r="G239" s="4">
        <v>57</v>
      </c>
      <c r="H239" s="4">
        <v>59</v>
      </c>
      <c r="I239" s="4">
        <v>116</v>
      </c>
      <c r="J239" s="35">
        <v>105</v>
      </c>
      <c r="K239" s="35">
        <v>19</v>
      </c>
      <c r="L239" s="35">
        <v>124</v>
      </c>
      <c r="M239" s="4">
        <v>0</v>
      </c>
      <c r="N239" s="4">
        <v>0</v>
      </c>
      <c r="O239" s="4">
        <v>0</v>
      </c>
      <c r="P239" s="35">
        <v>164</v>
      </c>
      <c r="Q239" s="35">
        <v>253</v>
      </c>
      <c r="R239" s="35">
        <v>417</v>
      </c>
      <c r="S239" s="4">
        <v>4</v>
      </c>
      <c r="T239" s="4">
        <v>2080</v>
      </c>
      <c r="U239" s="4">
        <v>2084</v>
      </c>
      <c r="V239" s="35">
        <v>115</v>
      </c>
      <c r="W239" s="35">
        <v>569</v>
      </c>
      <c r="X239" s="35">
        <v>684</v>
      </c>
      <c r="Y239" s="4">
        <v>123</v>
      </c>
      <c r="Z239" s="4">
        <v>796</v>
      </c>
      <c r="AA239" s="4">
        <v>919</v>
      </c>
      <c r="AB239" s="35">
        <v>572</v>
      </c>
      <c r="AC239" s="35">
        <v>3986</v>
      </c>
      <c r="AD239" s="35">
        <v>4558</v>
      </c>
    </row>
    <row r="240" spans="1:30" x14ac:dyDescent="0.2">
      <c r="A240" s="30" t="s">
        <v>581</v>
      </c>
      <c r="B240" s="18">
        <v>2013</v>
      </c>
      <c r="C240" s="24" t="s">
        <v>75</v>
      </c>
      <c r="D240" s="35" t="s">
        <v>103</v>
      </c>
      <c r="E240" s="35" t="s">
        <v>103</v>
      </c>
      <c r="F240" s="35">
        <v>25</v>
      </c>
      <c r="G240" s="4">
        <v>98</v>
      </c>
      <c r="H240" s="4">
        <v>10</v>
      </c>
      <c r="I240" s="4">
        <v>108</v>
      </c>
      <c r="J240" s="35">
        <v>39</v>
      </c>
      <c r="K240" s="35">
        <v>7</v>
      </c>
      <c r="L240" s="35">
        <v>46</v>
      </c>
      <c r="M240" s="4">
        <v>0</v>
      </c>
      <c r="N240" s="4">
        <v>0</v>
      </c>
      <c r="O240" s="4">
        <v>0</v>
      </c>
      <c r="P240" s="35">
        <v>71</v>
      </c>
      <c r="Q240" s="35">
        <v>193</v>
      </c>
      <c r="R240" s="35">
        <v>264</v>
      </c>
      <c r="S240" s="35" t="s">
        <v>103</v>
      </c>
      <c r="T240" s="35" t="s">
        <v>103</v>
      </c>
      <c r="U240" s="4">
        <v>496</v>
      </c>
      <c r="V240" s="35">
        <v>12</v>
      </c>
      <c r="W240" s="35">
        <v>10</v>
      </c>
      <c r="X240" s="35">
        <v>22</v>
      </c>
      <c r="Y240" s="35" t="s">
        <v>103</v>
      </c>
      <c r="Z240" s="35" t="s">
        <v>103</v>
      </c>
      <c r="AA240" s="4">
        <v>7</v>
      </c>
      <c r="AB240" s="35">
        <v>225</v>
      </c>
      <c r="AC240" s="35">
        <v>743</v>
      </c>
      <c r="AD240" s="35">
        <v>968</v>
      </c>
    </row>
    <row r="241" spans="1:30" x14ac:dyDescent="0.2">
      <c r="A241" s="30" t="s">
        <v>582</v>
      </c>
      <c r="B241" s="18">
        <v>2013</v>
      </c>
      <c r="C241" s="24" t="s">
        <v>76</v>
      </c>
      <c r="D241" s="35">
        <v>5</v>
      </c>
      <c r="E241" s="35">
        <v>229</v>
      </c>
      <c r="F241" s="35">
        <v>234</v>
      </c>
      <c r="G241" s="4">
        <v>212</v>
      </c>
      <c r="H241" s="4">
        <v>62</v>
      </c>
      <c r="I241" s="4">
        <v>274</v>
      </c>
      <c r="J241" s="35">
        <v>281</v>
      </c>
      <c r="K241" s="35">
        <v>33</v>
      </c>
      <c r="L241" s="35">
        <v>314</v>
      </c>
      <c r="M241" s="4">
        <v>0</v>
      </c>
      <c r="N241" s="4">
        <v>0</v>
      </c>
      <c r="O241" s="4">
        <v>0</v>
      </c>
      <c r="P241" s="35">
        <v>465</v>
      </c>
      <c r="Q241" s="35">
        <v>2899</v>
      </c>
      <c r="R241" s="35">
        <v>3364</v>
      </c>
      <c r="S241" s="4">
        <v>0</v>
      </c>
      <c r="T241" s="4">
        <v>12</v>
      </c>
      <c r="U241" s="4">
        <v>12</v>
      </c>
      <c r="V241" s="35">
        <v>17</v>
      </c>
      <c r="W241" s="35">
        <v>6</v>
      </c>
      <c r="X241" s="35">
        <v>23</v>
      </c>
      <c r="Y241" s="4">
        <v>0</v>
      </c>
      <c r="Z241" s="4">
        <v>0</v>
      </c>
      <c r="AA241" s="4">
        <v>0</v>
      </c>
      <c r="AB241" s="35">
        <v>980</v>
      </c>
      <c r="AC241" s="35">
        <v>3241</v>
      </c>
      <c r="AD241" s="35">
        <v>4221</v>
      </c>
    </row>
    <row r="242" spans="1:30" x14ac:dyDescent="0.2">
      <c r="A242" s="30" t="s">
        <v>583</v>
      </c>
      <c r="B242" s="18">
        <v>2013</v>
      </c>
      <c r="C242" s="24" t="s">
        <v>77</v>
      </c>
      <c r="D242" s="35">
        <v>7</v>
      </c>
      <c r="E242" s="35">
        <v>286</v>
      </c>
      <c r="F242" s="35">
        <v>293</v>
      </c>
      <c r="G242" s="4">
        <v>64</v>
      </c>
      <c r="H242" s="4">
        <v>119</v>
      </c>
      <c r="I242" s="4">
        <v>183</v>
      </c>
      <c r="J242" s="35">
        <v>270</v>
      </c>
      <c r="K242" s="35">
        <v>54</v>
      </c>
      <c r="L242" s="35">
        <v>324</v>
      </c>
      <c r="M242" s="4">
        <v>36</v>
      </c>
      <c r="N242" s="4">
        <v>0</v>
      </c>
      <c r="O242" s="4">
        <v>36</v>
      </c>
      <c r="P242" s="35">
        <v>316</v>
      </c>
      <c r="Q242" s="35">
        <v>896</v>
      </c>
      <c r="R242" s="35">
        <v>1212</v>
      </c>
      <c r="S242" s="35" t="s">
        <v>103</v>
      </c>
      <c r="T242" s="35" t="s">
        <v>103</v>
      </c>
      <c r="U242" s="4">
        <v>1548</v>
      </c>
      <c r="V242" s="35">
        <v>50</v>
      </c>
      <c r="W242" s="35">
        <v>21</v>
      </c>
      <c r="X242" s="35">
        <v>71</v>
      </c>
      <c r="Y242" s="4">
        <v>787</v>
      </c>
      <c r="Z242" s="4">
        <v>5080</v>
      </c>
      <c r="AA242" s="4">
        <v>5867</v>
      </c>
      <c r="AB242" s="35">
        <v>1531</v>
      </c>
      <c r="AC242" s="35">
        <v>8003</v>
      </c>
      <c r="AD242" s="35">
        <v>9534</v>
      </c>
    </row>
    <row r="243" spans="1:30" x14ac:dyDescent="0.2">
      <c r="A243" s="30" t="s">
        <v>584</v>
      </c>
      <c r="B243" s="18">
        <v>2013</v>
      </c>
      <c r="C243" s="24" t="s">
        <v>78</v>
      </c>
      <c r="D243" s="35">
        <v>4</v>
      </c>
      <c r="E243" s="35">
        <v>180</v>
      </c>
      <c r="F243" s="35">
        <v>184</v>
      </c>
      <c r="G243" s="4">
        <v>110</v>
      </c>
      <c r="H243" s="4">
        <v>55</v>
      </c>
      <c r="I243" s="4">
        <v>165</v>
      </c>
      <c r="J243" s="35">
        <v>160</v>
      </c>
      <c r="K243" s="35">
        <v>17</v>
      </c>
      <c r="L243" s="35">
        <v>177</v>
      </c>
      <c r="M243" s="4">
        <v>36</v>
      </c>
      <c r="N243" s="4">
        <v>4</v>
      </c>
      <c r="O243" s="4">
        <v>40</v>
      </c>
      <c r="P243" s="35">
        <v>147</v>
      </c>
      <c r="Q243" s="35">
        <v>140</v>
      </c>
      <c r="R243" s="35">
        <v>287</v>
      </c>
      <c r="S243" s="4">
        <v>60</v>
      </c>
      <c r="T243" s="4">
        <v>1442</v>
      </c>
      <c r="U243" s="4">
        <v>1502</v>
      </c>
      <c r="V243" s="35">
        <v>22</v>
      </c>
      <c r="W243" s="35">
        <v>43</v>
      </c>
      <c r="X243" s="35">
        <v>65</v>
      </c>
      <c r="Y243" s="4">
        <v>14</v>
      </c>
      <c r="Z243" s="4">
        <v>22</v>
      </c>
      <c r="AA243" s="4">
        <v>36</v>
      </c>
      <c r="AB243" s="35">
        <v>553</v>
      </c>
      <c r="AC243" s="35">
        <v>1903</v>
      </c>
      <c r="AD243" s="35">
        <v>2456</v>
      </c>
    </row>
    <row r="244" spans="1:30" x14ac:dyDescent="0.2">
      <c r="A244" s="30" t="s">
        <v>585</v>
      </c>
      <c r="B244" s="18">
        <v>2013</v>
      </c>
      <c r="C244" s="24" t="s">
        <v>79</v>
      </c>
      <c r="D244" s="35" t="s">
        <v>103</v>
      </c>
      <c r="E244" s="35" t="s">
        <v>103</v>
      </c>
      <c r="F244" s="35">
        <v>121</v>
      </c>
      <c r="G244" s="4">
        <v>89</v>
      </c>
      <c r="H244" s="4">
        <v>27</v>
      </c>
      <c r="I244" s="4">
        <v>116</v>
      </c>
      <c r="J244" s="35">
        <v>122</v>
      </c>
      <c r="K244" s="35">
        <v>21</v>
      </c>
      <c r="L244" s="35">
        <v>143</v>
      </c>
      <c r="M244" s="4">
        <v>83</v>
      </c>
      <c r="N244" s="4">
        <v>16</v>
      </c>
      <c r="O244" s="4">
        <v>99</v>
      </c>
      <c r="P244" s="35">
        <v>235</v>
      </c>
      <c r="Q244" s="35">
        <v>28</v>
      </c>
      <c r="R244" s="35">
        <v>263</v>
      </c>
      <c r="S244" s="35" t="s">
        <v>103</v>
      </c>
      <c r="T244" s="35" t="s">
        <v>103</v>
      </c>
      <c r="U244" s="4">
        <v>2018</v>
      </c>
      <c r="V244" s="35">
        <v>37</v>
      </c>
      <c r="W244" s="35">
        <v>14</v>
      </c>
      <c r="X244" s="35">
        <v>51</v>
      </c>
      <c r="Y244" s="35" t="s">
        <v>103</v>
      </c>
      <c r="Z244" s="35" t="s">
        <v>103</v>
      </c>
      <c r="AA244" s="4" t="s">
        <v>103</v>
      </c>
      <c r="AB244" s="35">
        <v>571</v>
      </c>
      <c r="AC244" s="35">
        <v>2241</v>
      </c>
      <c r="AD244" s="35">
        <v>2812</v>
      </c>
    </row>
    <row r="245" spans="1:30" x14ac:dyDescent="0.2">
      <c r="A245" s="30" t="s">
        <v>586</v>
      </c>
      <c r="B245" s="18">
        <v>2013</v>
      </c>
      <c r="C245" s="24" t="s">
        <v>80</v>
      </c>
      <c r="D245" s="35">
        <v>4</v>
      </c>
      <c r="E245" s="35">
        <v>158</v>
      </c>
      <c r="F245" s="35">
        <v>162</v>
      </c>
      <c r="G245" s="4">
        <v>282</v>
      </c>
      <c r="H245" s="4">
        <v>109</v>
      </c>
      <c r="I245" s="4">
        <v>391</v>
      </c>
      <c r="J245" s="35">
        <v>220</v>
      </c>
      <c r="K245" s="35">
        <v>31</v>
      </c>
      <c r="L245" s="35">
        <v>251</v>
      </c>
      <c r="M245" s="4">
        <v>0</v>
      </c>
      <c r="N245" s="4">
        <v>0</v>
      </c>
      <c r="O245" s="4">
        <v>0</v>
      </c>
      <c r="P245" s="35">
        <v>747</v>
      </c>
      <c r="Q245" s="35">
        <v>2320</v>
      </c>
      <c r="R245" s="35">
        <v>3067</v>
      </c>
      <c r="S245" s="4">
        <v>6</v>
      </c>
      <c r="T245" s="4">
        <v>860</v>
      </c>
      <c r="U245" s="4">
        <v>866</v>
      </c>
      <c r="V245" s="35">
        <v>1001</v>
      </c>
      <c r="W245" s="35">
        <v>1108</v>
      </c>
      <c r="X245" s="35">
        <v>2109</v>
      </c>
      <c r="Y245" s="4">
        <v>289</v>
      </c>
      <c r="Z245" s="4">
        <v>432</v>
      </c>
      <c r="AA245" s="4">
        <v>721</v>
      </c>
      <c r="AB245" s="35">
        <v>2549</v>
      </c>
      <c r="AC245" s="35">
        <v>5018</v>
      </c>
      <c r="AD245" s="35">
        <v>7567</v>
      </c>
    </row>
    <row r="246" spans="1:30" x14ac:dyDescent="0.2">
      <c r="A246" s="30" t="s">
        <v>587</v>
      </c>
      <c r="B246" s="18">
        <v>2013</v>
      </c>
      <c r="C246" s="25" t="s">
        <v>24</v>
      </c>
      <c r="D246" s="35">
        <v>295</v>
      </c>
      <c r="E246" s="35">
        <v>4608</v>
      </c>
      <c r="F246" s="35">
        <v>4903</v>
      </c>
      <c r="G246" s="4">
        <v>2889</v>
      </c>
      <c r="H246" s="4">
        <v>1902</v>
      </c>
      <c r="I246" s="4">
        <v>4791</v>
      </c>
      <c r="J246" s="35">
        <v>5649</v>
      </c>
      <c r="K246" s="35">
        <v>912</v>
      </c>
      <c r="L246" s="35">
        <v>6561</v>
      </c>
      <c r="M246" s="4">
        <v>823</v>
      </c>
      <c r="N246" s="4">
        <v>154</v>
      </c>
      <c r="O246" s="4">
        <v>977</v>
      </c>
      <c r="P246" s="35">
        <v>10264</v>
      </c>
      <c r="Q246" s="35">
        <v>33496</v>
      </c>
      <c r="R246" s="35">
        <v>43760</v>
      </c>
      <c r="S246" s="4">
        <v>497</v>
      </c>
      <c r="T246" s="4">
        <v>51712</v>
      </c>
      <c r="U246" s="4">
        <v>52209</v>
      </c>
      <c r="V246" s="35">
        <v>2835</v>
      </c>
      <c r="W246" s="35">
        <v>4059</v>
      </c>
      <c r="X246" s="35">
        <v>6894</v>
      </c>
      <c r="Y246" s="4">
        <v>6891</v>
      </c>
      <c r="Z246" s="4">
        <v>24587</v>
      </c>
      <c r="AA246" s="4">
        <v>31478</v>
      </c>
      <c r="AB246" s="35">
        <v>30144</v>
      </c>
      <c r="AC246" s="35">
        <v>121430</v>
      </c>
      <c r="AD246" s="35">
        <v>151574</v>
      </c>
    </row>
    <row r="247" spans="1:30" s="99" customFormat="1" x14ac:dyDescent="0.2">
      <c r="A247" s="30" t="s">
        <v>800</v>
      </c>
      <c r="B247" s="26">
        <v>2014</v>
      </c>
      <c r="C247" s="24" t="s">
        <v>49</v>
      </c>
      <c r="D247" s="38">
        <v>0</v>
      </c>
      <c r="E247" s="38">
        <v>367</v>
      </c>
      <c r="F247" s="38">
        <v>367</v>
      </c>
      <c r="G247" s="5">
        <v>210</v>
      </c>
      <c r="H247" s="5">
        <v>28</v>
      </c>
      <c r="I247" s="5">
        <v>238</v>
      </c>
      <c r="J247" s="38">
        <v>316</v>
      </c>
      <c r="K247" s="38">
        <v>27</v>
      </c>
      <c r="L247" s="38">
        <v>343</v>
      </c>
      <c r="M247" s="5">
        <v>20</v>
      </c>
      <c r="N247" s="5">
        <v>0</v>
      </c>
      <c r="O247" s="5">
        <v>20</v>
      </c>
      <c r="P247" s="38">
        <v>260</v>
      </c>
      <c r="Q247" s="38">
        <v>56</v>
      </c>
      <c r="R247" s="38">
        <v>316</v>
      </c>
      <c r="S247" s="5">
        <v>9</v>
      </c>
      <c r="T247" s="5">
        <v>2485</v>
      </c>
      <c r="U247" s="5">
        <v>2494</v>
      </c>
      <c r="V247" s="38">
        <v>278</v>
      </c>
      <c r="W247" s="38">
        <v>53</v>
      </c>
      <c r="X247" s="38">
        <v>331</v>
      </c>
      <c r="Y247" s="5">
        <v>37</v>
      </c>
      <c r="Z247" s="5">
        <v>92</v>
      </c>
      <c r="AA247" s="5">
        <v>129</v>
      </c>
      <c r="AB247" s="38">
        <v>1130</v>
      </c>
      <c r="AC247" s="38">
        <v>3108</v>
      </c>
      <c r="AD247" s="38">
        <v>4238</v>
      </c>
    </row>
    <row r="248" spans="1:30" s="99" customFormat="1" x14ac:dyDescent="0.2">
      <c r="A248" s="30" t="s">
        <v>801</v>
      </c>
      <c r="B248" s="26">
        <v>2014</v>
      </c>
      <c r="C248" s="24" t="s">
        <v>50</v>
      </c>
      <c r="D248" s="35" t="s">
        <v>103</v>
      </c>
      <c r="E248" s="35" t="s">
        <v>103</v>
      </c>
      <c r="F248" s="38">
        <v>102</v>
      </c>
      <c r="G248" s="5">
        <v>95</v>
      </c>
      <c r="H248" s="5">
        <v>112</v>
      </c>
      <c r="I248" s="5">
        <v>207</v>
      </c>
      <c r="J248" s="38">
        <v>185</v>
      </c>
      <c r="K248" s="38">
        <v>16</v>
      </c>
      <c r="L248" s="38">
        <v>201</v>
      </c>
      <c r="M248" s="5">
        <v>163</v>
      </c>
      <c r="N248" s="5">
        <v>32</v>
      </c>
      <c r="O248" s="5">
        <v>195</v>
      </c>
      <c r="P248" s="38">
        <v>367</v>
      </c>
      <c r="Q248" s="38">
        <v>2404</v>
      </c>
      <c r="R248" s="38">
        <v>2771</v>
      </c>
      <c r="S248" s="5">
        <v>6</v>
      </c>
      <c r="T248" s="5">
        <v>532</v>
      </c>
      <c r="U248" s="5">
        <v>538</v>
      </c>
      <c r="V248" s="35" t="s">
        <v>103</v>
      </c>
      <c r="W248" s="35" t="s">
        <v>103</v>
      </c>
      <c r="X248" s="38">
        <v>11</v>
      </c>
      <c r="Y248" s="5">
        <v>27</v>
      </c>
      <c r="Z248" s="5">
        <v>222</v>
      </c>
      <c r="AA248" s="5">
        <v>249</v>
      </c>
      <c r="AB248" s="38">
        <v>847</v>
      </c>
      <c r="AC248" s="38">
        <v>3427</v>
      </c>
      <c r="AD248" s="38">
        <v>4274</v>
      </c>
    </row>
    <row r="249" spans="1:30" s="99" customFormat="1" x14ac:dyDescent="0.2">
      <c r="A249" s="30" t="s">
        <v>802</v>
      </c>
      <c r="B249" s="26">
        <v>2014</v>
      </c>
      <c r="C249" s="24" t="s">
        <v>51</v>
      </c>
      <c r="D249" s="35" t="s">
        <v>103</v>
      </c>
      <c r="E249" s="35" t="s">
        <v>103</v>
      </c>
      <c r="F249" s="38">
        <v>54</v>
      </c>
      <c r="G249" s="5">
        <v>51</v>
      </c>
      <c r="H249" s="5">
        <v>26</v>
      </c>
      <c r="I249" s="5">
        <v>77</v>
      </c>
      <c r="J249" s="38">
        <v>253</v>
      </c>
      <c r="K249" s="38">
        <v>20</v>
      </c>
      <c r="L249" s="38">
        <v>273</v>
      </c>
      <c r="M249" s="5">
        <v>0</v>
      </c>
      <c r="N249" s="5">
        <v>0</v>
      </c>
      <c r="O249" s="5">
        <v>0</v>
      </c>
      <c r="P249" s="38">
        <v>224</v>
      </c>
      <c r="Q249" s="38">
        <v>128</v>
      </c>
      <c r="R249" s="38">
        <v>352</v>
      </c>
      <c r="S249" s="5">
        <v>13</v>
      </c>
      <c r="T249" s="5">
        <v>2782</v>
      </c>
      <c r="U249" s="5">
        <v>2795</v>
      </c>
      <c r="V249" s="38">
        <v>301</v>
      </c>
      <c r="W249" s="38">
        <v>268</v>
      </c>
      <c r="X249" s="38">
        <v>569</v>
      </c>
      <c r="Y249" s="5">
        <v>214</v>
      </c>
      <c r="Z249" s="5">
        <v>215</v>
      </c>
      <c r="AA249" s="5">
        <v>429</v>
      </c>
      <c r="AB249" s="38">
        <v>1058</v>
      </c>
      <c r="AC249" s="38">
        <v>3491</v>
      </c>
      <c r="AD249" s="38">
        <v>4549</v>
      </c>
    </row>
    <row r="250" spans="1:30" s="99" customFormat="1" x14ac:dyDescent="0.2">
      <c r="A250" s="30" t="s">
        <v>803</v>
      </c>
      <c r="B250" s="26">
        <v>2014</v>
      </c>
      <c r="C250" s="24" t="s">
        <v>52</v>
      </c>
      <c r="D250" s="38">
        <v>4</v>
      </c>
      <c r="E250" s="38">
        <v>99</v>
      </c>
      <c r="F250" s="38">
        <v>103</v>
      </c>
      <c r="G250" s="5">
        <v>22</v>
      </c>
      <c r="H250" s="5">
        <v>57</v>
      </c>
      <c r="I250" s="5">
        <v>79</v>
      </c>
      <c r="J250" s="38">
        <v>181</v>
      </c>
      <c r="K250" s="38">
        <v>34</v>
      </c>
      <c r="L250" s="38">
        <v>215</v>
      </c>
      <c r="M250" s="5">
        <v>16</v>
      </c>
      <c r="N250" s="5">
        <v>5</v>
      </c>
      <c r="O250" s="5">
        <v>21</v>
      </c>
      <c r="P250" s="38">
        <v>94</v>
      </c>
      <c r="Q250" s="38">
        <v>641</v>
      </c>
      <c r="R250" s="38">
        <v>735</v>
      </c>
      <c r="S250" s="5">
        <v>23</v>
      </c>
      <c r="T250" s="5">
        <v>1101</v>
      </c>
      <c r="U250" s="5">
        <v>1124</v>
      </c>
      <c r="V250" s="38">
        <v>4</v>
      </c>
      <c r="W250" s="38">
        <v>18</v>
      </c>
      <c r="X250" s="38">
        <v>22</v>
      </c>
      <c r="Y250" s="5">
        <v>6</v>
      </c>
      <c r="Z250" s="5">
        <v>71</v>
      </c>
      <c r="AA250" s="5">
        <v>77</v>
      </c>
      <c r="AB250" s="38">
        <v>350</v>
      </c>
      <c r="AC250" s="38">
        <v>2026</v>
      </c>
      <c r="AD250" s="38">
        <v>2376</v>
      </c>
    </row>
    <row r="251" spans="1:30" s="99" customFormat="1" x14ac:dyDescent="0.2">
      <c r="A251" s="30" t="s">
        <v>804</v>
      </c>
      <c r="B251" s="26">
        <v>2014</v>
      </c>
      <c r="C251" s="24" t="s">
        <v>53</v>
      </c>
      <c r="D251" s="35" t="s">
        <v>103</v>
      </c>
      <c r="E251" s="35" t="s">
        <v>103</v>
      </c>
      <c r="F251" s="38">
        <v>135</v>
      </c>
      <c r="G251" s="5">
        <v>60</v>
      </c>
      <c r="H251" s="5">
        <v>67</v>
      </c>
      <c r="I251" s="5">
        <v>127</v>
      </c>
      <c r="J251" s="38">
        <v>54</v>
      </c>
      <c r="K251" s="38">
        <v>5</v>
      </c>
      <c r="L251" s="38">
        <v>59</v>
      </c>
      <c r="M251" s="35" t="s">
        <v>103</v>
      </c>
      <c r="N251" s="35" t="s">
        <v>103</v>
      </c>
      <c r="O251" s="5">
        <v>26</v>
      </c>
      <c r="P251" s="38">
        <v>208</v>
      </c>
      <c r="Q251" s="38">
        <v>447</v>
      </c>
      <c r="R251" s="38">
        <v>655</v>
      </c>
      <c r="S251" s="5">
        <v>0</v>
      </c>
      <c r="T251" s="5">
        <v>624</v>
      </c>
      <c r="U251" s="5">
        <v>624</v>
      </c>
      <c r="V251" s="35" t="s">
        <v>103</v>
      </c>
      <c r="W251" s="35" t="s">
        <v>103</v>
      </c>
      <c r="X251" s="38">
        <v>10</v>
      </c>
      <c r="Y251" s="5">
        <v>0</v>
      </c>
      <c r="Z251" s="5">
        <v>0</v>
      </c>
      <c r="AA251" s="5">
        <v>0</v>
      </c>
      <c r="AB251" s="38">
        <v>350</v>
      </c>
      <c r="AC251" s="38">
        <v>1286</v>
      </c>
      <c r="AD251" s="38">
        <v>1636</v>
      </c>
    </row>
    <row r="252" spans="1:30" s="99" customFormat="1" x14ac:dyDescent="0.2">
      <c r="A252" s="30" t="s">
        <v>805</v>
      </c>
      <c r="B252" s="26">
        <v>2014</v>
      </c>
      <c r="C252" s="24" t="s">
        <v>54</v>
      </c>
      <c r="D252" s="35" t="s">
        <v>103</v>
      </c>
      <c r="E252" s="35" t="s">
        <v>103</v>
      </c>
      <c r="F252" s="38" t="s">
        <v>103</v>
      </c>
      <c r="G252" s="35" t="s">
        <v>103</v>
      </c>
      <c r="H252" s="35" t="s">
        <v>103</v>
      </c>
      <c r="I252" s="5">
        <v>50</v>
      </c>
      <c r="J252" s="35" t="s">
        <v>103</v>
      </c>
      <c r="K252" s="35" t="s">
        <v>103</v>
      </c>
      <c r="L252" s="38">
        <v>317</v>
      </c>
      <c r="M252" s="5">
        <v>0</v>
      </c>
      <c r="N252" s="5">
        <v>0</v>
      </c>
      <c r="O252" s="5">
        <v>0</v>
      </c>
      <c r="P252" s="38">
        <v>256</v>
      </c>
      <c r="Q252" s="38">
        <v>17</v>
      </c>
      <c r="R252" s="38">
        <v>273</v>
      </c>
      <c r="S252" s="5">
        <v>57</v>
      </c>
      <c r="T252" s="5">
        <v>2843</v>
      </c>
      <c r="U252" s="5">
        <v>2900</v>
      </c>
      <c r="V252" s="38">
        <v>0</v>
      </c>
      <c r="W252" s="38">
        <v>0</v>
      </c>
      <c r="X252" s="38">
        <v>0</v>
      </c>
      <c r="Y252" s="35" t="s">
        <v>103</v>
      </c>
      <c r="Z252" s="35" t="s">
        <v>103</v>
      </c>
      <c r="AA252" s="5">
        <v>6</v>
      </c>
      <c r="AB252" s="38">
        <v>678</v>
      </c>
      <c r="AC252" s="38">
        <v>2870</v>
      </c>
      <c r="AD252" s="38">
        <v>3548</v>
      </c>
    </row>
    <row r="253" spans="1:30" s="99" customFormat="1" x14ac:dyDescent="0.2">
      <c r="A253" s="30" t="s">
        <v>806</v>
      </c>
      <c r="B253" s="26">
        <v>2014</v>
      </c>
      <c r="C253" s="24" t="s">
        <v>55</v>
      </c>
      <c r="D253" s="38">
        <v>8</v>
      </c>
      <c r="E253" s="38">
        <v>314</v>
      </c>
      <c r="F253" s="38">
        <v>322</v>
      </c>
      <c r="G253" s="5">
        <v>57</v>
      </c>
      <c r="H253" s="5">
        <v>89</v>
      </c>
      <c r="I253" s="5">
        <v>146</v>
      </c>
      <c r="J253" s="38">
        <v>40</v>
      </c>
      <c r="K253" s="38">
        <v>16</v>
      </c>
      <c r="L253" s="38">
        <v>56</v>
      </c>
      <c r="M253" s="5">
        <v>70</v>
      </c>
      <c r="N253" s="5">
        <v>46</v>
      </c>
      <c r="O253" s="5">
        <v>116</v>
      </c>
      <c r="P253" s="38">
        <v>387</v>
      </c>
      <c r="Q253" s="38">
        <v>2012</v>
      </c>
      <c r="R253" s="38">
        <v>2399</v>
      </c>
      <c r="S253" s="5">
        <v>0</v>
      </c>
      <c r="T253" s="5">
        <v>1373</v>
      </c>
      <c r="U253" s="5">
        <v>1373</v>
      </c>
      <c r="V253" s="38">
        <v>41</v>
      </c>
      <c r="W253" s="38">
        <v>529</v>
      </c>
      <c r="X253" s="38">
        <v>570</v>
      </c>
      <c r="Y253" s="5">
        <v>339</v>
      </c>
      <c r="Z253" s="5">
        <v>967</v>
      </c>
      <c r="AA253" s="5">
        <v>1306</v>
      </c>
      <c r="AB253" s="38">
        <v>942</v>
      </c>
      <c r="AC253" s="38">
        <v>5346</v>
      </c>
      <c r="AD253" s="38">
        <v>6288</v>
      </c>
    </row>
    <row r="254" spans="1:30" s="99" customFormat="1" x14ac:dyDescent="0.2">
      <c r="A254" s="30" t="s">
        <v>807</v>
      </c>
      <c r="B254" s="26">
        <v>2014</v>
      </c>
      <c r="C254" s="24" t="s">
        <v>56</v>
      </c>
      <c r="D254" s="35" t="s">
        <v>103</v>
      </c>
      <c r="E254" s="35" t="s">
        <v>103</v>
      </c>
      <c r="F254" s="38">
        <v>93</v>
      </c>
      <c r="G254" s="5">
        <v>86</v>
      </c>
      <c r="H254" s="5">
        <v>33</v>
      </c>
      <c r="I254" s="5">
        <v>119</v>
      </c>
      <c r="J254" s="38">
        <v>286</v>
      </c>
      <c r="K254" s="38">
        <v>34</v>
      </c>
      <c r="L254" s="38">
        <v>320</v>
      </c>
      <c r="M254" s="5">
        <v>0</v>
      </c>
      <c r="N254" s="5">
        <v>0</v>
      </c>
      <c r="O254" s="5">
        <v>0</v>
      </c>
      <c r="P254" s="38">
        <v>364</v>
      </c>
      <c r="Q254" s="38">
        <v>1641</v>
      </c>
      <c r="R254" s="38">
        <v>2005</v>
      </c>
      <c r="S254" s="35" t="s">
        <v>103</v>
      </c>
      <c r="T254" s="35" t="s">
        <v>103</v>
      </c>
      <c r="U254" s="5">
        <v>1394</v>
      </c>
      <c r="V254" s="38">
        <v>83</v>
      </c>
      <c r="W254" s="38">
        <v>73</v>
      </c>
      <c r="X254" s="38">
        <v>156</v>
      </c>
      <c r="Y254" s="35" t="s">
        <v>103</v>
      </c>
      <c r="Z254" s="35" t="s">
        <v>103</v>
      </c>
      <c r="AA254" s="5">
        <v>26</v>
      </c>
      <c r="AB254" s="38">
        <v>848</v>
      </c>
      <c r="AC254" s="38">
        <v>3265</v>
      </c>
      <c r="AD254" s="38">
        <v>4113</v>
      </c>
    </row>
    <row r="255" spans="1:30" s="99" customFormat="1" x14ac:dyDescent="0.2">
      <c r="A255" s="30" t="s">
        <v>808</v>
      </c>
      <c r="B255" s="26">
        <v>2014</v>
      </c>
      <c r="C255" s="24" t="s">
        <v>57</v>
      </c>
      <c r="D255" s="35" t="s">
        <v>103</v>
      </c>
      <c r="E255" s="35" t="s">
        <v>103</v>
      </c>
      <c r="F255" s="38">
        <v>244</v>
      </c>
      <c r="G255" s="5">
        <v>65</v>
      </c>
      <c r="H255" s="5">
        <v>48</v>
      </c>
      <c r="I255" s="5">
        <v>113</v>
      </c>
      <c r="J255" s="38">
        <v>156</v>
      </c>
      <c r="K255" s="38">
        <v>25</v>
      </c>
      <c r="L255" s="38">
        <v>181</v>
      </c>
      <c r="M255" s="5">
        <v>45</v>
      </c>
      <c r="N255" s="5">
        <v>5</v>
      </c>
      <c r="O255" s="5">
        <v>50</v>
      </c>
      <c r="P255" s="38">
        <v>132</v>
      </c>
      <c r="Q255" s="38">
        <v>1102</v>
      </c>
      <c r="R255" s="38">
        <v>1234</v>
      </c>
      <c r="S255" s="5">
        <v>10</v>
      </c>
      <c r="T255" s="5">
        <v>751</v>
      </c>
      <c r="U255" s="5">
        <v>761</v>
      </c>
      <c r="V255" s="38">
        <v>14</v>
      </c>
      <c r="W255" s="38">
        <v>17</v>
      </c>
      <c r="X255" s="38">
        <v>31</v>
      </c>
      <c r="Y255" s="5">
        <v>26</v>
      </c>
      <c r="Z255" s="5">
        <v>164</v>
      </c>
      <c r="AA255" s="5">
        <v>190</v>
      </c>
      <c r="AB255" s="38">
        <v>450</v>
      </c>
      <c r="AC255" s="38">
        <v>2354</v>
      </c>
      <c r="AD255" s="38">
        <v>2804</v>
      </c>
    </row>
    <row r="256" spans="1:30" s="99" customFormat="1" x14ac:dyDescent="0.2">
      <c r="A256" s="30" t="s">
        <v>809</v>
      </c>
      <c r="B256" s="26">
        <v>2014</v>
      </c>
      <c r="C256" s="24" t="s">
        <v>58</v>
      </c>
      <c r="D256" s="38">
        <v>0</v>
      </c>
      <c r="E256" s="38">
        <v>0</v>
      </c>
      <c r="F256" s="38">
        <v>0</v>
      </c>
      <c r="G256" s="5">
        <v>77</v>
      </c>
      <c r="H256" s="5">
        <v>7</v>
      </c>
      <c r="I256" s="5">
        <v>84</v>
      </c>
      <c r="J256" s="38">
        <v>271</v>
      </c>
      <c r="K256" s="38">
        <v>24</v>
      </c>
      <c r="L256" s="38">
        <v>295</v>
      </c>
      <c r="M256" s="5">
        <v>0</v>
      </c>
      <c r="N256" s="5">
        <v>0</v>
      </c>
      <c r="O256" s="5">
        <v>0</v>
      </c>
      <c r="P256" s="38">
        <v>287</v>
      </c>
      <c r="Q256" s="38">
        <v>26</v>
      </c>
      <c r="R256" s="38">
        <v>313</v>
      </c>
      <c r="S256" s="35" t="s">
        <v>103</v>
      </c>
      <c r="T256" s="35" t="s">
        <v>103</v>
      </c>
      <c r="U256" s="5">
        <v>2588</v>
      </c>
      <c r="V256" s="35" t="s">
        <v>103</v>
      </c>
      <c r="W256" s="35" t="s">
        <v>103</v>
      </c>
      <c r="X256" s="38">
        <v>81</v>
      </c>
      <c r="Y256" s="5">
        <v>0</v>
      </c>
      <c r="Z256" s="5">
        <v>0</v>
      </c>
      <c r="AA256" s="5">
        <v>0</v>
      </c>
      <c r="AB256" s="38">
        <v>716</v>
      </c>
      <c r="AC256" s="38">
        <v>2645</v>
      </c>
      <c r="AD256" s="38">
        <v>3361</v>
      </c>
    </row>
    <row r="257" spans="1:30" s="99" customFormat="1" x14ac:dyDescent="0.2">
      <c r="A257" s="30" t="s">
        <v>810</v>
      </c>
      <c r="B257" s="26">
        <v>2014</v>
      </c>
      <c r="C257" s="24" t="s">
        <v>59</v>
      </c>
      <c r="D257" s="38">
        <v>12</v>
      </c>
      <c r="E257" s="38">
        <v>36</v>
      </c>
      <c r="F257" s="38">
        <v>48</v>
      </c>
      <c r="G257" s="5">
        <v>52</v>
      </c>
      <c r="H257" s="5">
        <v>5</v>
      </c>
      <c r="I257" s="5">
        <v>57</v>
      </c>
      <c r="J257" s="38">
        <v>53</v>
      </c>
      <c r="K257" s="38">
        <v>7</v>
      </c>
      <c r="L257" s="38">
        <v>60</v>
      </c>
      <c r="M257" s="5">
        <v>0</v>
      </c>
      <c r="N257" s="5">
        <v>0</v>
      </c>
      <c r="O257" s="5">
        <v>0</v>
      </c>
      <c r="P257" s="38">
        <v>70</v>
      </c>
      <c r="Q257" s="38">
        <v>26</v>
      </c>
      <c r="R257" s="38">
        <v>96</v>
      </c>
      <c r="S257" s="5">
        <v>8</v>
      </c>
      <c r="T257" s="5">
        <v>1936</v>
      </c>
      <c r="U257" s="5">
        <v>1944</v>
      </c>
      <c r="V257" s="38">
        <v>31</v>
      </c>
      <c r="W257" s="38">
        <v>7</v>
      </c>
      <c r="X257" s="38">
        <v>38</v>
      </c>
      <c r="Y257" s="5">
        <v>162</v>
      </c>
      <c r="Z257" s="5">
        <v>123</v>
      </c>
      <c r="AA257" s="5">
        <v>285</v>
      </c>
      <c r="AB257" s="38">
        <v>388</v>
      </c>
      <c r="AC257" s="38">
        <v>2140</v>
      </c>
      <c r="AD257" s="38">
        <v>2528</v>
      </c>
    </row>
    <row r="258" spans="1:30" s="99" customFormat="1" x14ac:dyDescent="0.2">
      <c r="A258" s="30" t="s">
        <v>811</v>
      </c>
      <c r="B258" s="26">
        <v>2014</v>
      </c>
      <c r="C258" s="24" t="s">
        <v>60</v>
      </c>
      <c r="D258" s="35" t="s">
        <v>103</v>
      </c>
      <c r="E258" s="35" t="s">
        <v>103</v>
      </c>
      <c r="F258" s="38">
        <v>49</v>
      </c>
      <c r="G258" s="5">
        <v>343</v>
      </c>
      <c r="H258" s="5">
        <v>56</v>
      </c>
      <c r="I258" s="5">
        <v>399</v>
      </c>
      <c r="J258" s="38">
        <v>740</v>
      </c>
      <c r="K258" s="38">
        <v>247</v>
      </c>
      <c r="L258" s="38">
        <v>987</v>
      </c>
      <c r="M258" s="5">
        <v>0</v>
      </c>
      <c r="N258" s="5">
        <v>0</v>
      </c>
      <c r="O258" s="5">
        <v>0</v>
      </c>
      <c r="P258" s="38">
        <v>574</v>
      </c>
      <c r="Q258" s="38">
        <v>434</v>
      </c>
      <c r="R258" s="38">
        <v>1008</v>
      </c>
      <c r="S258" s="5">
        <v>0</v>
      </c>
      <c r="T258" s="5">
        <v>3207</v>
      </c>
      <c r="U258" s="5">
        <v>3207</v>
      </c>
      <c r="V258" s="38">
        <v>122</v>
      </c>
      <c r="W258" s="38">
        <v>56</v>
      </c>
      <c r="X258" s="38">
        <v>178</v>
      </c>
      <c r="Y258" s="5">
        <v>1116</v>
      </c>
      <c r="Z258" s="5">
        <v>4191</v>
      </c>
      <c r="AA258" s="5">
        <v>5307</v>
      </c>
      <c r="AB258" s="38">
        <v>2897</v>
      </c>
      <c r="AC258" s="38">
        <v>8238</v>
      </c>
      <c r="AD258" s="38">
        <v>11135</v>
      </c>
    </row>
    <row r="259" spans="1:30" s="99" customFormat="1" x14ac:dyDescent="0.2">
      <c r="A259" s="30" t="s">
        <v>812</v>
      </c>
      <c r="B259" s="26">
        <v>2014</v>
      </c>
      <c r="C259" s="24" t="s">
        <v>61</v>
      </c>
      <c r="D259" s="38">
        <v>0</v>
      </c>
      <c r="E259" s="38">
        <v>66</v>
      </c>
      <c r="F259" s="38">
        <v>66</v>
      </c>
      <c r="G259" s="5">
        <v>7</v>
      </c>
      <c r="H259" s="5">
        <v>13</v>
      </c>
      <c r="I259" s="5">
        <v>20</v>
      </c>
      <c r="J259" s="35" t="s">
        <v>103</v>
      </c>
      <c r="K259" s="35" t="s">
        <v>103</v>
      </c>
      <c r="L259" s="38">
        <v>36</v>
      </c>
      <c r="M259" s="5">
        <v>0</v>
      </c>
      <c r="N259" s="5">
        <v>0</v>
      </c>
      <c r="O259" s="5">
        <v>0</v>
      </c>
      <c r="P259" s="38">
        <v>25</v>
      </c>
      <c r="Q259" s="38">
        <v>320</v>
      </c>
      <c r="R259" s="38">
        <v>345</v>
      </c>
      <c r="S259" s="5">
        <v>0</v>
      </c>
      <c r="T259" s="5">
        <v>33</v>
      </c>
      <c r="U259" s="5">
        <v>33</v>
      </c>
      <c r="V259" s="38">
        <v>7</v>
      </c>
      <c r="W259" s="38">
        <v>15</v>
      </c>
      <c r="X259" s="38">
        <v>22</v>
      </c>
      <c r="Y259" s="5">
        <v>46</v>
      </c>
      <c r="Z259" s="5">
        <v>310</v>
      </c>
      <c r="AA259" s="5">
        <v>356</v>
      </c>
      <c r="AB259" s="38">
        <v>118</v>
      </c>
      <c r="AC259" s="38">
        <v>760</v>
      </c>
      <c r="AD259" s="38">
        <v>878</v>
      </c>
    </row>
    <row r="260" spans="1:30" s="99" customFormat="1" x14ac:dyDescent="0.2">
      <c r="A260" s="30" t="s">
        <v>813</v>
      </c>
      <c r="B260" s="26">
        <v>2014</v>
      </c>
      <c r="C260" s="24" t="s">
        <v>62</v>
      </c>
      <c r="D260" s="38">
        <v>7</v>
      </c>
      <c r="E260" s="38">
        <v>243</v>
      </c>
      <c r="F260" s="38">
        <v>250</v>
      </c>
      <c r="G260" s="5">
        <v>162</v>
      </c>
      <c r="H260" s="5">
        <v>101</v>
      </c>
      <c r="I260" s="5">
        <v>263</v>
      </c>
      <c r="J260" s="38">
        <v>288</v>
      </c>
      <c r="K260" s="38">
        <v>57</v>
      </c>
      <c r="L260" s="38">
        <v>345</v>
      </c>
      <c r="M260" s="5">
        <v>0</v>
      </c>
      <c r="N260" s="5">
        <v>0</v>
      </c>
      <c r="O260" s="5">
        <v>0</v>
      </c>
      <c r="P260" s="38">
        <v>564</v>
      </c>
      <c r="Q260" s="38">
        <v>2312</v>
      </c>
      <c r="R260" s="38">
        <v>2876</v>
      </c>
      <c r="S260" s="35" t="s">
        <v>103</v>
      </c>
      <c r="T260" s="35" t="s">
        <v>103</v>
      </c>
      <c r="U260" s="5">
        <v>1259</v>
      </c>
      <c r="V260" s="38">
        <v>29</v>
      </c>
      <c r="W260" s="38">
        <v>40</v>
      </c>
      <c r="X260" s="38">
        <v>69</v>
      </c>
      <c r="Y260" s="5">
        <v>105</v>
      </c>
      <c r="Z260" s="5">
        <v>376</v>
      </c>
      <c r="AA260" s="5">
        <v>481</v>
      </c>
      <c r="AB260" s="38">
        <v>1157</v>
      </c>
      <c r="AC260" s="38">
        <v>4386</v>
      </c>
      <c r="AD260" s="38">
        <v>5543</v>
      </c>
    </row>
    <row r="261" spans="1:30" s="99" customFormat="1" x14ac:dyDescent="0.2">
      <c r="A261" s="30" t="s">
        <v>814</v>
      </c>
      <c r="B261" s="26">
        <v>2014</v>
      </c>
      <c r="C261" s="24" t="s">
        <v>63</v>
      </c>
      <c r="D261" s="38">
        <v>26</v>
      </c>
      <c r="E261" s="38">
        <v>453</v>
      </c>
      <c r="F261" s="38">
        <v>479</v>
      </c>
      <c r="G261" s="5">
        <v>241</v>
      </c>
      <c r="H261" s="5">
        <v>128</v>
      </c>
      <c r="I261" s="5">
        <v>369</v>
      </c>
      <c r="J261" s="38">
        <v>452</v>
      </c>
      <c r="K261" s="38">
        <v>48</v>
      </c>
      <c r="L261" s="38">
        <v>500</v>
      </c>
      <c r="M261" s="5">
        <v>176</v>
      </c>
      <c r="N261" s="5">
        <v>29</v>
      </c>
      <c r="O261" s="5">
        <v>205</v>
      </c>
      <c r="P261" s="38">
        <v>701</v>
      </c>
      <c r="Q261" s="38">
        <v>1878</v>
      </c>
      <c r="R261" s="38">
        <v>2579</v>
      </c>
      <c r="S261" s="5">
        <v>53</v>
      </c>
      <c r="T261" s="5">
        <v>3318</v>
      </c>
      <c r="U261" s="5">
        <v>3371</v>
      </c>
      <c r="V261" s="38">
        <v>100</v>
      </c>
      <c r="W261" s="38">
        <v>127</v>
      </c>
      <c r="X261" s="38">
        <v>227</v>
      </c>
      <c r="Y261" s="5">
        <v>100</v>
      </c>
      <c r="Z261" s="5">
        <v>778</v>
      </c>
      <c r="AA261" s="5">
        <v>878</v>
      </c>
      <c r="AB261" s="38">
        <v>1849</v>
      </c>
      <c r="AC261" s="38">
        <v>6759</v>
      </c>
      <c r="AD261" s="38">
        <v>8608</v>
      </c>
    </row>
    <row r="262" spans="1:30" s="99" customFormat="1" x14ac:dyDescent="0.2">
      <c r="A262" s="30" t="s">
        <v>815</v>
      </c>
      <c r="B262" s="26">
        <v>2014</v>
      </c>
      <c r="C262" s="24" t="s">
        <v>64</v>
      </c>
      <c r="D262" s="38">
        <v>4</v>
      </c>
      <c r="E262" s="38">
        <v>120</v>
      </c>
      <c r="F262" s="38">
        <v>124</v>
      </c>
      <c r="G262" s="5">
        <v>39</v>
      </c>
      <c r="H262" s="5">
        <v>83</v>
      </c>
      <c r="I262" s="5">
        <v>122</v>
      </c>
      <c r="J262" s="38">
        <v>140</v>
      </c>
      <c r="K262" s="38">
        <v>40</v>
      </c>
      <c r="L262" s="38">
        <v>180</v>
      </c>
      <c r="M262" s="5">
        <v>5</v>
      </c>
      <c r="N262" s="5">
        <v>7</v>
      </c>
      <c r="O262" s="5">
        <v>12</v>
      </c>
      <c r="P262" s="38">
        <v>261</v>
      </c>
      <c r="Q262" s="38">
        <v>1049</v>
      </c>
      <c r="R262" s="38">
        <v>1310</v>
      </c>
      <c r="S262" s="5">
        <v>0</v>
      </c>
      <c r="T262" s="5">
        <v>68</v>
      </c>
      <c r="U262" s="5">
        <v>68</v>
      </c>
      <c r="V262" s="38">
        <v>46</v>
      </c>
      <c r="W262" s="38">
        <v>61</v>
      </c>
      <c r="X262" s="38">
        <v>107</v>
      </c>
      <c r="Y262" s="5">
        <v>1795</v>
      </c>
      <c r="Z262" s="5">
        <v>10106</v>
      </c>
      <c r="AA262" s="5">
        <v>11901</v>
      </c>
      <c r="AB262" s="38">
        <v>2290</v>
      </c>
      <c r="AC262" s="38">
        <v>11534</v>
      </c>
      <c r="AD262" s="38">
        <v>13824</v>
      </c>
    </row>
    <row r="263" spans="1:30" s="99" customFormat="1" x14ac:dyDescent="0.2">
      <c r="A263" s="30" t="s">
        <v>816</v>
      </c>
      <c r="B263" s="26">
        <v>2014</v>
      </c>
      <c r="C263" s="24" t="s">
        <v>65</v>
      </c>
      <c r="D263" s="38">
        <v>71</v>
      </c>
      <c r="E263" s="38">
        <v>240</v>
      </c>
      <c r="F263" s="38">
        <v>311</v>
      </c>
      <c r="G263" s="5">
        <v>49</v>
      </c>
      <c r="H263" s="5">
        <v>83</v>
      </c>
      <c r="I263" s="5">
        <v>132</v>
      </c>
      <c r="J263" s="38">
        <v>241</v>
      </c>
      <c r="K263" s="38">
        <v>26</v>
      </c>
      <c r="L263" s="38">
        <v>267</v>
      </c>
      <c r="M263" s="5">
        <v>0</v>
      </c>
      <c r="N263" s="5">
        <v>0</v>
      </c>
      <c r="O263" s="5">
        <v>0</v>
      </c>
      <c r="P263" s="38">
        <v>294</v>
      </c>
      <c r="Q263" s="38">
        <v>713</v>
      </c>
      <c r="R263" s="38">
        <v>1007</v>
      </c>
      <c r="S263" s="5">
        <v>4</v>
      </c>
      <c r="T263" s="5">
        <v>1311</v>
      </c>
      <c r="U263" s="5">
        <v>1315</v>
      </c>
      <c r="V263" s="38">
        <v>50</v>
      </c>
      <c r="W263" s="38">
        <v>128</v>
      </c>
      <c r="X263" s="38">
        <v>178</v>
      </c>
      <c r="Y263" s="5">
        <v>523</v>
      </c>
      <c r="Z263" s="5">
        <v>2078</v>
      </c>
      <c r="AA263" s="5">
        <v>2601</v>
      </c>
      <c r="AB263" s="38">
        <v>1232</v>
      </c>
      <c r="AC263" s="38">
        <v>4579</v>
      </c>
      <c r="AD263" s="38">
        <v>5811</v>
      </c>
    </row>
    <row r="264" spans="1:30" s="99" customFormat="1" x14ac:dyDescent="0.2">
      <c r="A264" s="30" t="s">
        <v>817</v>
      </c>
      <c r="B264" s="26">
        <v>2014</v>
      </c>
      <c r="C264" s="24" t="s">
        <v>66</v>
      </c>
      <c r="D264" s="35" t="s">
        <v>103</v>
      </c>
      <c r="E264" s="35" t="s">
        <v>103</v>
      </c>
      <c r="F264" s="38">
        <v>97</v>
      </c>
      <c r="G264" s="5">
        <v>27</v>
      </c>
      <c r="H264" s="5">
        <v>86</v>
      </c>
      <c r="I264" s="5">
        <v>113</v>
      </c>
      <c r="J264" s="38">
        <v>106</v>
      </c>
      <c r="K264" s="38">
        <v>23</v>
      </c>
      <c r="L264" s="38">
        <v>129</v>
      </c>
      <c r="M264" s="5">
        <v>0</v>
      </c>
      <c r="N264" s="5">
        <v>0</v>
      </c>
      <c r="O264" s="5">
        <v>0</v>
      </c>
      <c r="P264" s="38">
        <v>221</v>
      </c>
      <c r="Q264" s="38">
        <v>1779</v>
      </c>
      <c r="R264" s="38">
        <v>2000</v>
      </c>
      <c r="S264" s="5">
        <v>0</v>
      </c>
      <c r="T264" s="5">
        <v>21</v>
      </c>
      <c r="U264" s="5">
        <v>21</v>
      </c>
      <c r="V264" s="38">
        <v>52</v>
      </c>
      <c r="W264" s="38">
        <v>156</v>
      </c>
      <c r="X264" s="38">
        <v>208</v>
      </c>
      <c r="Y264" s="5">
        <v>32</v>
      </c>
      <c r="Z264" s="5">
        <v>132</v>
      </c>
      <c r="AA264" s="5">
        <v>164</v>
      </c>
      <c r="AB264" s="38">
        <v>440</v>
      </c>
      <c r="AC264" s="38">
        <v>2292</v>
      </c>
      <c r="AD264" s="38">
        <v>2732</v>
      </c>
    </row>
    <row r="265" spans="1:30" s="99" customFormat="1" x14ac:dyDescent="0.2">
      <c r="A265" s="30" t="s">
        <v>818</v>
      </c>
      <c r="B265" s="26">
        <v>2014</v>
      </c>
      <c r="C265" s="24" t="s">
        <v>67</v>
      </c>
      <c r="D265" s="38">
        <v>8</v>
      </c>
      <c r="E265" s="38">
        <v>227</v>
      </c>
      <c r="F265" s="38">
        <v>235</v>
      </c>
      <c r="G265" s="5">
        <v>84</v>
      </c>
      <c r="H265" s="5">
        <v>35</v>
      </c>
      <c r="I265" s="5">
        <v>119</v>
      </c>
      <c r="J265" s="38">
        <v>159</v>
      </c>
      <c r="K265" s="38">
        <v>30</v>
      </c>
      <c r="L265" s="38">
        <v>189</v>
      </c>
      <c r="M265" s="5">
        <v>38</v>
      </c>
      <c r="N265" s="5">
        <v>10</v>
      </c>
      <c r="O265" s="5">
        <v>48</v>
      </c>
      <c r="P265" s="38">
        <v>225</v>
      </c>
      <c r="Q265" s="38">
        <v>271</v>
      </c>
      <c r="R265" s="38">
        <v>496</v>
      </c>
      <c r="S265" s="5">
        <v>12</v>
      </c>
      <c r="T265" s="5">
        <v>1109</v>
      </c>
      <c r="U265" s="5">
        <v>1121</v>
      </c>
      <c r="V265" s="38">
        <v>30</v>
      </c>
      <c r="W265" s="38">
        <v>13</v>
      </c>
      <c r="X265" s="38">
        <v>43</v>
      </c>
      <c r="Y265" s="5">
        <v>0</v>
      </c>
      <c r="Z265" s="5">
        <v>0</v>
      </c>
      <c r="AA265" s="5">
        <v>0</v>
      </c>
      <c r="AB265" s="38">
        <v>556</v>
      </c>
      <c r="AC265" s="38">
        <v>1695</v>
      </c>
      <c r="AD265" s="38">
        <v>2251</v>
      </c>
    </row>
    <row r="266" spans="1:30" s="99" customFormat="1" x14ac:dyDescent="0.2">
      <c r="A266" s="30" t="s">
        <v>819</v>
      </c>
      <c r="B266" s="26">
        <v>2014</v>
      </c>
      <c r="C266" s="24" t="s">
        <v>68</v>
      </c>
      <c r="D266" s="35" t="s">
        <v>103</v>
      </c>
      <c r="E266" s="35" t="s">
        <v>103</v>
      </c>
      <c r="F266" s="38">
        <v>68</v>
      </c>
      <c r="G266" s="5">
        <v>54</v>
      </c>
      <c r="H266" s="5">
        <v>38</v>
      </c>
      <c r="I266" s="5">
        <v>92</v>
      </c>
      <c r="J266" s="38">
        <v>162</v>
      </c>
      <c r="K266" s="38">
        <v>34</v>
      </c>
      <c r="L266" s="38">
        <v>196</v>
      </c>
      <c r="M266" s="35" t="s">
        <v>103</v>
      </c>
      <c r="N266" s="35" t="s">
        <v>103</v>
      </c>
      <c r="O266" s="5">
        <v>9</v>
      </c>
      <c r="P266" s="38">
        <v>130</v>
      </c>
      <c r="Q266" s="38">
        <v>174</v>
      </c>
      <c r="R266" s="38">
        <v>304</v>
      </c>
      <c r="S266" s="5">
        <v>0</v>
      </c>
      <c r="T266" s="5">
        <v>1588</v>
      </c>
      <c r="U266" s="5">
        <v>1588</v>
      </c>
      <c r="V266" s="38">
        <v>7</v>
      </c>
      <c r="W266" s="38">
        <v>8</v>
      </c>
      <c r="X266" s="38">
        <v>15</v>
      </c>
      <c r="Y266" s="5">
        <v>93</v>
      </c>
      <c r="Z266" s="5">
        <v>0</v>
      </c>
      <c r="AA266" s="5">
        <v>93</v>
      </c>
      <c r="AB266" s="38">
        <v>456</v>
      </c>
      <c r="AC266" s="38">
        <v>1909</v>
      </c>
      <c r="AD266" s="38">
        <v>2365</v>
      </c>
    </row>
    <row r="267" spans="1:30" s="99" customFormat="1" x14ac:dyDescent="0.2">
      <c r="A267" s="30" t="s">
        <v>820</v>
      </c>
      <c r="B267" s="26">
        <v>2014</v>
      </c>
      <c r="C267" s="24" t="s">
        <v>69</v>
      </c>
      <c r="D267" s="38">
        <v>4</v>
      </c>
      <c r="E267" s="38">
        <v>155</v>
      </c>
      <c r="F267" s="38">
        <v>159</v>
      </c>
      <c r="G267" s="5">
        <v>85</v>
      </c>
      <c r="H267" s="5">
        <v>47</v>
      </c>
      <c r="I267" s="5">
        <v>132</v>
      </c>
      <c r="J267" s="38">
        <v>189</v>
      </c>
      <c r="K267" s="38">
        <v>50</v>
      </c>
      <c r="L267" s="38">
        <v>239</v>
      </c>
      <c r="M267" s="5">
        <v>0</v>
      </c>
      <c r="N267" s="5">
        <v>0</v>
      </c>
      <c r="O267" s="5">
        <v>0</v>
      </c>
      <c r="P267" s="38">
        <v>176</v>
      </c>
      <c r="Q267" s="38">
        <v>537</v>
      </c>
      <c r="R267" s="38">
        <v>713</v>
      </c>
      <c r="S267" s="5">
        <v>115</v>
      </c>
      <c r="T267" s="5">
        <v>2174</v>
      </c>
      <c r="U267" s="5">
        <v>2289</v>
      </c>
      <c r="V267" s="38">
        <v>184</v>
      </c>
      <c r="W267" s="38">
        <v>161</v>
      </c>
      <c r="X267" s="38">
        <v>345</v>
      </c>
      <c r="Y267" s="5">
        <v>210</v>
      </c>
      <c r="Z267" s="5">
        <v>466</v>
      </c>
      <c r="AA267" s="5">
        <v>676</v>
      </c>
      <c r="AB267" s="38">
        <v>963</v>
      </c>
      <c r="AC267" s="38">
        <v>3590</v>
      </c>
      <c r="AD267" s="38">
        <v>4553</v>
      </c>
    </row>
    <row r="268" spans="1:30" s="99" customFormat="1" x14ac:dyDescent="0.2">
      <c r="A268" s="30" t="s">
        <v>821</v>
      </c>
      <c r="B268" s="26">
        <v>2014</v>
      </c>
      <c r="C268" s="24" t="s">
        <v>70</v>
      </c>
      <c r="D268" s="38">
        <v>16</v>
      </c>
      <c r="E268" s="38">
        <v>596</v>
      </c>
      <c r="F268" s="38">
        <v>612</v>
      </c>
      <c r="G268" s="5">
        <v>122</v>
      </c>
      <c r="H268" s="5">
        <v>178</v>
      </c>
      <c r="I268" s="5">
        <v>300</v>
      </c>
      <c r="J268" s="38">
        <v>284</v>
      </c>
      <c r="K268" s="38">
        <v>59</v>
      </c>
      <c r="L268" s="38">
        <v>343</v>
      </c>
      <c r="M268" s="5">
        <v>0</v>
      </c>
      <c r="N268" s="5">
        <v>0</v>
      </c>
      <c r="O268" s="5">
        <v>0</v>
      </c>
      <c r="P268" s="38">
        <v>1165</v>
      </c>
      <c r="Q268" s="38">
        <v>5535</v>
      </c>
      <c r="R268" s="38">
        <v>6700</v>
      </c>
      <c r="S268" s="5">
        <v>28</v>
      </c>
      <c r="T268" s="5">
        <v>1426</v>
      </c>
      <c r="U268" s="5">
        <v>1454</v>
      </c>
      <c r="V268" s="38">
        <v>290</v>
      </c>
      <c r="W268" s="38">
        <v>375</v>
      </c>
      <c r="X268" s="38">
        <v>665</v>
      </c>
      <c r="Y268" s="5">
        <v>326</v>
      </c>
      <c r="Z268" s="5">
        <v>2215</v>
      </c>
      <c r="AA268" s="5">
        <v>2541</v>
      </c>
      <c r="AB268" s="38">
        <v>2231</v>
      </c>
      <c r="AC268" s="38">
        <v>10384</v>
      </c>
      <c r="AD268" s="38">
        <v>12615</v>
      </c>
    </row>
    <row r="269" spans="1:30" s="99" customFormat="1" x14ac:dyDescent="0.2">
      <c r="A269" s="30" t="s">
        <v>822</v>
      </c>
      <c r="B269" s="26">
        <v>2014</v>
      </c>
      <c r="C269" s="24" t="s">
        <v>71</v>
      </c>
      <c r="D269" s="38">
        <v>7</v>
      </c>
      <c r="E269" s="38">
        <v>58</v>
      </c>
      <c r="F269" s="38">
        <v>65</v>
      </c>
      <c r="G269" s="35" t="s">
        <v>103</v>
      </c>
      <c r="H269" s="35" t="s">
        <v>103</v>
      </c>
      <c r="I269" s="5">
        <v>7</v>
      </c>
      <c r="J269" s="38">
        <v>31</v>
      </c>
      <c r="K269" s="38">
        <v>5</v>
      </c>
      <c r="L269" s="38">
        <v>36</v>
      </c>
      <c r="M269" s="5">
        <v>11</v>
      </c>
      <c r="N269" s="5">
        <v>5</v>
      </c>
      <c r="O269" s="5">
        <v>16</v>
      </c>
      <c r="P269" s="38">
        <v>26</v>
      </c>
      <c r="Q269" s="38">
        <v>78</v>
      </c>
      <c r="R269" s="38">
        <v>104</v>
      </c>
      <c r="S269" s="5">
        <v>4</v>
      </c>
      <c r="T269" s="5">
        <v>122</v>
      </c>
      <c r="U269" s="5">
        <v>126</v>
      </c>
      <c r="V269" s="35" t="s">
        <v>103</v>
      </c>
      <c r="W269" s="35" t="s">
        <v>103</v>
      </c>
      <c r="X269" s="38">
        <v>9</v>
      </c>
      <c r="Y269" s="5">
        <v>46</v>
      </c>
      <c r="Z269" s="5">
        <v>367</v>
      </c>
      <c r="AA269" s="5">
        <v>413</v>
      </c>
      <c r="AB269" s="38">
        <v>129</v>
      </c>
      <c r="AC269" s="38">
        <v>647</v>
      </c>
      <c r="AD269" s="38">
        <v>776</v>
      </c>
    </row>
    <row r="270" spans="1:30" s="99" customFormat="1" x14ac:dyDescent="0.2">
      <c r="A270" s="30" t="s">
        <v>823</v>
      </c>
      <c r="B270" s="26">
        <v>2014</v>
      </c>
      <c r="C270" s="24" t="s">
        <v>72</v>
      </c>
      <c r="D270" s="38">
        <v>0</v>
      </c>
      <c r="E270" s="38">
        <v>201</v>
      </c>
      <c r="F270" s="38">
        <v>201</v>
      </c>
      <c r="G270" s="5">
        <v>38</v>
      </c>
      <c r="H270" s="5">
        <v>52</v>
      </c>
      <c r="I270" s="5">
        <v>90</v>
      </c>
      <c r="J270" s="38">
        <v>85</v>
      </c>
      <c r="K270" s="38">
        <v>10</v>
      </c>
      <c r="L270" s="38">
        <v>95</v>
      </c>
      <c r="M270" s="5">
        <v>12</v>
      </c>
      <c r="N270" s="5">
        <v>4</v>
      </c>
      <c r="O270" s="5">
        <v>16</v>
      </c>
      <c r="P270" s="38">
        <v>170</v>
      </c>
      <c r="Q270" s="38">
        <v>770</v>
      </c>
      <c r="R270" s="38">
        <v>940</v>
      </c>
      <c r="S270" s="5">
        <v>29</v>
      </c>
      <c r="T270" s="5">
        <v>1099</v>
      </c>
      <c r="U270" s="5">
        <v>1128</v>
      </c>
      <c r="V270" s="38">
        <v>41</v>
      </c>
      <c r="W270" s="38">
        <v>200</v>
      </c>
      <c r="X270" s="38">
        <v>241</v>
      </c>
      <c r="Y270" s="5">
        <v>16</v>
      </c>
      <c r="Z270" s="5">
        <v>197</v>
      </c>
      <c r="AA270" s="5">
        <v>213</v>
      </c>
      <c r="AB270" s="38">
        <v>391</v>
      </c>
      <c r="AC270" s="38">
        <v>2533</v>
      </c>
      <c r="AD270" s="38">
        <v>2924</v>
      </c>
    </row>
    <row r="271" spans="1:30" s="99" customFormat="1" x14ac:dyDescent="0.2">
      <c r="A271" s="30" t="s">
        <v>824</v>
      </c>
      <c r="B271" s="26">
        <v>2014</v>
      </c>
      <c r="C271" s="24" t="s">
        <v>73</v>
      </c>
      <c r="D271" s="38">
        <v>0</v>
      </c>
      <c r="E271" s="38">
        <v>30</v>
      </c>
      <c r="F271" s="38">
        <v>30</v>
      </c>
      <c r="G271" s="5">
        <v>142</v>
      </c>
      <c r="H271" s="5">
        <v>183</v>
      </c>
      <c r="I271" s="5">
        <v>325</v>
      </c>
      <c r="J271" s="38">
        <v>253</v>
      </c>
      <c r="K271" s="38">
        <v>64</v>
      </c>
      <c r="L271" s="38">
        <v>317</v>
      </c>
      <c r="M271" s="5">
        <v>0</v>
      </c>
      <c r="N271" s="5">
        <v>0</v>
      </c>
      <c r="O271" s="5">
        <v>0</v>
      </c>
      <c r="P271" s="38">
        <v>258</v>
      </c>
      <c r="Q271" s="38">
        <v>1573</v>
      </c>
      <c r="R271" s="38">
        <v>1831</v>
      </c>
      <c r="S271" s="5">
        <v>20</v>
      </c>
      <c r="T271" s="5">
        <v>1194</v>
      </c>
      <c r="U271" s="5">
        <v>1214</v>
      </c>
      <c r="V271" s="38">
        <v>61</v>
      </c>
      <c r="W271" s="38">
        <v>308</v>
      </c>
      <c r="X271" s="38">
        <v>369</v>
      </c>
      <c r="Y271" s="35" t="s">
        <v>103</v>
      </c>
      <c r="Z271" s="35" t="s">
        <v>103</v>
      </c>
      <c r="AA271" s="5">
        <v>22</v>
      </c>
      <c r="AB271" s="38">
        <v>735</v>
      </c>
      <c r="AC271" s="38">
        <v>3373</v>
      </c>
      <c r="AD271" s="38">
        <v>4108</v>
      </c>
    </row>
    <row r="272" spans="1:30" s="99" customFormat="1" x14ac:dyDescent="0.2">
      <c r="A272" s="30" t="s">
        <v>825</v>
      </c>
      <c r="B272" s="26">
        <v>2014</v>
      </c>
      <c r="C272" s="24" t="s">
        <v>74</v>
      </c>
      <c r="D272" s="38">
        <v>5</v>
      </c>
      <c r="E272" s="38">
        <v>146</v>
      </c>
      <c r="F272" s="38">
        <v>151</v>
      </c>
      <c r="G272" s="5">
        <v>55</v>
      </c>
      <c r="H272" s="5">
        <v>50</v>
      </c>
      <c r="I272" s="5">
        <v>105</v>
      </c>
      <c r="J272" s="38">
        <v>128</v>
      </c>
      <c r="K272" s="38">
        <v>19</v>
      </c>
      <c r="L272" s="38">
        <v>147</v>
      </c>
      <c r="M272" s="5">
        <v>0</v>
      </c>
      <c r="N272" s="5">
        <v>0</v>
      </c>
      <c r="O272" s="5">
        <v>0</v>
      </c>
      <c r="P272" s="38">
        <v>186</v>
      </c>
      <c r="Q272" s="38">
        <v>415</v>
      </c>
      <c r="R272" s="38">
        <v>601</v>
      </c>
      <c r="S272" s="35" t="s">
        <v>103</v>
      </c>
      <c r="T272" s="35" t="s">
        <v>103</v>
      </c>
      <c r="U272" s="5">
        <v>1457</v>
      </c>
      <c r="V272" s="38">
        <v>42</v>
      </c>
      <c r="W272" s="38">
        <v>127</v>
      </c>
      <c r="X272" s="38">
        <v>169</v>
      </c>
      <c r="Y272" s="5">
        <v>1077</v>
      </c>
      <c r="Z272" s="5">
        <v>240</v>
      </c>
      <c r="AA272" s="5">
        <v>1317</v>
      </c>
      <c r="AB272" s="38">
        <v>1496</v>
      </c>
      <c r="AC272" s="38">
        <v>2451</v>
      </c>
      <c r="AD272" s="38">
        <v>3947</v>
      </c>
    </row>
    <row r="273" spans="1:30" s="99" customFormat="1" x14ac:dyDescent="0.2">
      <c r="A273" s="30" t="s">
        <v>826</v>
      </c>
      <c r="B273" s="26">
        <v>2014</v>
      </c>
      <c r="C273" s="24" t="s">
        <v>75</v>
      </c>
      <c r="D273" s="38">
        <v>0</v>
      </c>
      <c r="E273" s="38">
        <v>25</v>
      </c>
      <c r="F273" s="38">
        <v>25</v>
      </c>
      <c r="G273" s="5">
        <v>21</v>
      </c>
      <c r="H273" s="5">
        <v>8</v>
      </c>
      <c r="I273" s="5">
        <v>29</v>
      </c>
      <c r="J273" s="38">
        <v>41</v>
      </c>
      <c r="K273" s="38">
        <v>11</v>
      </c>
      <c r="L273" s="38">
        <v>52</v>
      </c>
      <c r="M273" s="35" t="s">
        <v>103</v>
      </c>
      <c r="N273" s="35" t="s">
        <v>103</v>
      </c>
      <c r="O273" s="5" t="s">
        <v>103</v>
      </c>
      <c r="P273" s="38">
        <v>70</v>
      </c>
      <c r="Q273" s="38">
        <v>191</v>
      </c>
      <c r="R273" s="38">
        <v>261</v>
      </c>
      <c r="S273" s="35" t="s">
        <v>103</v>
      </c>
      <c r="T273" s="35" t="s">
        <v>103</v>
      </c>
      <c r="U273" s="5">
        <v>429</v>
      </c>
      <c r="V273" s="38">
        <v>42</v>
      </c>
      <c r="W273" s="38">
        <v>15</v>
      </c>
      <c r="X273" s="38">
        <v>57</v>
      </c>
      <c r="Y273" s="5">
        <v>84</v>
      </c>
      <c r="Z273" s="5">
        <v>52</v>
      </c>
      <c r="AA273" s="5">
        <v>136</v>
      </c>
      <c r="AB273" s="38">
        <v>263</v>
      </c>
      <c r="AC273" s="38">
        <v>728</v>
      </c>
      <c r="AD273" s="38">
        <v>991</v>
      </c>
    </row>
    <row r="274" spans="1:30" s="99" customFormat="1" x14ac:dyDescent="0.2">
      <c r="A274" s="30" t="s">
        <v>827</v>
      </c>
      <c r="B274" s="26">
        <v>2014</v>
      </c>
      <c r="C274" s="24" t="s">
        <v>76</v>
      </c>
      <c r="D274" s="38">
        <v>8</v>
      </c>
      <c r="E274" s="38">
        <v>234</v>
      </c>
      <c r="F274" s="38">
        <v>242</v>
      </c>
      <c r="G274" s="5">
        <v>58</v>
      </c>
      <c r="H274" s="5">
        <v>24</v>
      </c>
      <c r="I274" s="5">
        <v>82</v>
      </c>
      <c r="J274" s="38">
        <v>254</v>
      </c>
      <c r="K274" s="38">
        <v>36</v>
      </c>
      <c r="L274" s="38">
        <v>290</v>
      </c>
      <c r="M274" s="5">
        <v>0</v>
      </c>
      <c r="N274" s="5">
        <v>0</v>
      </c>
      <c r="O274" s="5">
        <v>0</v>
      </c>
      <c r="P274" s="38">
        <v>274</v>
      </c>
      <c r="Q274" s="38">
        <v>205</v>
      </c>
      <c r="R274" s="38">
        <v>479</v>
      </c>
      <c r="S274" s="5">
        <v>55</v>
      </c>
      <c r="T274" s="5">
        <v>1909</v>
      </c>
      <c r="U274" s="5">
        <v>1964</v>
      </c>
      <c r="V274" s="38">
        <v>16</v>
      </c>
      <c r="W274" s="38">
        <v>43</v>
      </c>
      <c r="X274" s="38">
        <v>59</v>
      </c>
      <c r="Y274" s="5">
        <v>0</v>
      </c>
      <c r="Z274" s="5">
        <v>0</v>
      </c>
      <c r="AA274" s="5">
        <v>0</v>
      </c>
      <c r="AB274" s="38">
        <v>665</v>
      </c>
      <c r="AC274" s="38">
        <v>2451</v>
      </c>
      <c r="AD274" s="38">
        <v>3116</v>
      </c>
    </row>
    <row r="275" spans="1:30" s="99" customFormat="1" x14ac:dyDescent="0.2">
      <c r="A275" s="30" t="s">
        <v>828</v>
      </c>
      <c r="B275" s="26">
        <v>2014</v>
      </c>
      <c r="C275" s="24" t="s">
        <v>77</v>
      </c>
      <c r="D275" s="38">
        <v>9</v>
      </c>
      <c r="E275" s="38">
        <v>317</v>
      </c>
      <c r="F275" s="38">
        <v>326</v>
      </c>
      <c r="G275" s="5">
        <v>58</v>
      </c>
      <c r="H275" s="5">
        <v>115</v>
      </c>
      <c r="I275" s="5">
        <v>173</v>
      </c>
      <c r="J275" s="38">
        <v>283</v>
      </c>
      <c r="K275" s="38">
        <v>57</v>
      </c>
      <c r="L275" s="38">
        <v>340</v>
      </c>
      <c r="M275" s="5">
        <v>34</v>
      </c>
      <c r="N275" s="5">
        <v>0</v>
      </c>
      <c r="O275" s="5">
        <v>34</v>
      </c>
      <c r="P275" s="38">
        <v>322</v>
      </c>
      <c r="Q275" s="38">
        <v>965</v>
      </c>
      <c r="R275" s="38">
        <v>1287</v>
      </c>
      <c r="S275" s="35" t="s">
        <v>103</v>
      </c>
      <c r="T275" s="35" t="s">
        <v>103</v>
      </c>
      <c r="U275" s="5">
        <v>1448</v>
      </c>
      <c r="V275" s="38">
        <v>50</v>
      </c>
      <c r="W275" s="38">
        <v>34</v>
      </c>
      <c r="X275" s="38">
        <v>84</v>
      </c>
      <c r="Y275" s="5">
        <v>792</v>
      </c>
      <c r="Z275" s="5">
        <v>5132</v>
      </c>
      <c r="AA275" s="5">
        <v>5924</v>
      </c>
      <c r="AB275" s="38">
        <v>1549</v>
      </c>
      <c r="AC275" s="38">
        <v>8067</v>
      </c>
      <c r="AD275" s="38">
        <v>9616</v>
      </c>
    </row>
    <row r="276" spans="1:30" s="99" customFormat="1" x14ac:dyDescent="0.2">
      <c r="A276" s="30" t="s">
        <v>829</v>
      </c>
      <c r="B276" s="26">
        <v>2014</v>
      </c>
      <c r="C276" s="24" t="s">
        <v>78</v>
      </c>
      <c r="D276" s="38">
        <v>4</v>
      </c>
      <c r="E276" s="38">
        <v>236</v>
      </c>
      <c r="F276" s="38">
        <v>240</v>
      </c>
      <c r="G276" s="5">
        <v>127</v>
      </c>
      <c r="H276" s="5">
        <v>61</v>
      </c>
      <c r="I276" s="5">
        <v>188</v>
      </c>
      <c r="J276" s="38">
        <v>157</v>
      </c>
      <c r="K276" s="38">
        <v>17</v>
      </c>
      <c r="L276" s="38">
        <v>174</v>
      </c>
      <c r="M276" s="5">
        <v>35</v>
      </c>
      <c r="N276" s="5">
        <v>6</v>
      </c>
      <c r="O276" s="5">
        <v>41</v>
      </c>
      <c r="P276" s="38">
        <v>159</v>
      </c>
      <c r="Q276" s="38">
        <v>169</v>
      </c>
      <c r="R276" s="38">
        <v>328</v>
      </c>
      <c r="S276" s="5">
        <v>60</v>
      </c>
      <c r="T276" s="5">
        <v>1463</v>
      </c>
      <c r="U276" s="5">
        <v>1523</v>
      </c>
      <c r="V276" s="38">
        <v>32</v>
      </c>
      <c r="W276" s="38">
        <v>57</v>
      </c>
      <c r="X276" s="38">
        <v>89</v>
      </c>
      <c r="Y276" s="5">
        <v>49</v>
      </c>
      <c r="Z276" s="5">
        <v>71</v>
      </c>
      <c r="AA276" s="5">
        <v>120</v>
      </c>
      <c r="AB276" s="38">
        <v>623</v>
      </c>
      <c r="AC276" s="38">
        <v>2080</v>
      </c>
      <c r="AD276" s="38">
        <v>2703</v>
      </c>
    </row>
    <row r="277" spans="1:30" s="99" customFormat="1" x14ac:dyDescent="0.2">
      <c r="A277" s="30" t="s">
        <v>830</v>
      </c>
      <c r="B277" s="26">
        <v>2014</v>
      </c>
      <c r="C277" s="24" t="s">
        <v>79</v>
      </c>
      <c r="D277" s="38">
        <v>5</v>
      </c>
      <c r="E277" s="38">
        <v>144</v>
      </c>
      <c r="F277" s="38">
        <v>149</v>
      </c>
      <c r="G277" s="5">
        <v>84</v>
      </c>
      <c r="H277" s="5">
        <v>27</v>
      </c>
      <c r="I277" s="5">
        <v>111</v>
      </c>
      <c r="J277" s="38">
        <v>124</v>
      </c>
      <c r="K277" s="38">
        <v>19</v>
      </c>
      <c r="L277" s="38">
        <v>143</v>
      </c>
      <c r="M277" s="5">
        <v>86</v>
      </c>
      <c r="N277" s="5">
        <v>18</v>
      </c>
      <c r="O277" s="5">
        <v>104</v>
      </c>
      <c r="P277" s="38">
        <v>250</v>
      </c>
      <c r="Q277" s="38">
        <v>24</v>
      </c>
      <c r="R277" s="38">
        <v>274</v>
      </c>
      <c r="S277" s="5">
        <v>21</v>
      </c>
      <c r="T277" s="5">
        <v>2045</v>
      </c>
      <c r="U277" s="5">
        <v>2066</v>
      </c>
      <c r="V277" s="38">
        <v>42</v>
      </c>
      <c r="W277" s="38">
        <v>22</v>
      </c>
      <c r="X277" s="38">
        <v>64</v>
      </c>
      <c r="Y277" s="5">
        <v>0</v>
      </c>
      <c r="Z277" s="5">
        <v>0</v>
      </c>
      <c r="AA277" s="5">
        <v>0</v>
      </c>
      <c r="AB277" s="38">
        <v>612</v>
      </c>
      <c r="AC277" s="38">
        <v>2299</v>
      </c>
      <c r="AD277" s="38">
        <v>2911</v>
      </c>
    </row>
    <row r="278" spans="1:30" s="99" customFormat="1" x14ac:dyDescent="0.2">
      <c r="A278" s="30" t="s">
        <v>831</v>
      </c>
      <c r="B278" s="26">
        <v>2014</v>
      </c>
      <c r="C278" s="24" t="s">
        <v>80</v>
      </c>
      <c r="D278" s="38">
        <v>11</v>
      </c>
      <c r="E278" s="38">
        <v>583</v>
      </c>
      <c r="F278" s="38">
        <v>594</v>
      </c>
      <c r="G278" s="5">
        <v>467</v>
      </c>
      <c r="H278" s="5">
        <v>205</v>
      </c>
      <c r="I278" s="5">
        <v>672</v>
      </c>
      <c r="J278" s="38">
        <v>147</v>
      </c>
      <c r="K278" s="38">
        <v>15</v>
      </c>
      <c r="L278" s="38">
        <v>162</v>
      </c>
      <c r="M278" s="5">
        <v>181</v>
      </c>
      <c r="N278" s="5">
        <v>34</v>
      </c>
      <c r="O278" s="5">
        <v>215</v>
      </c>
      <c r="P278" s="38">
        <v>817</v>
      </c>
      <c r="Q278" s="38">
        <v>2800</v>
      </c>
      <c r="R278" s="38">
        <v>3617</v>
      </c>
      <c r="S278" s="5">
        <v>5</v>
      </c>
      <c r="T278" s="5">
        <v>827</v>
      </c>
      <c r="U278" s="5">
        <v>832</v>
      </c>
      <c r="V278" s="38">
        <v>279</v>
      </c>
      <c r="W278" s="38">
        <v>316</v>
      </c>
      <c r="X278" s="38">
        <v>595</v>
      </c>
      <c r="Y278" s="5">
        <v>117</v>
      </c>
      <c r="Z278" s="5">
        <v>415</v>
      </c>
      <c r="AA278" s="5">
        <v>532</v>
      </c>
      <c r="AB278" s="38">
        <v>2024</v>
      </c>
      <c r="AC278" s="38">
        <v>5195</v>
      </c>
      <c r="AD278" s="38">
        <v>7219</v>
      </c>
    </row>
    <row r="279" spans="1:30" s="99" customFormat="1" x14ac:dyDescent="0.2">
      <c r="A279" s="30" t="s">
        <v>832</v>
      </c>
      <c r="B279" s="26">
        <v>2014</v>
      </c>
      <c r="C279" s="25" t="s">
        <v>24</v>
      </c>
      <c r="D279" s="38">
        <v>224</v>
      </c>
      <c r="E279" s="38">
        <v>5719</v>
      </c>
      <c r="F279" s="38">
        <v>5943</v>
      </c>
      <c r="G279" s="5">
        <v>3088</v>
      </c>
      <c r="H279" s="5">
        <v>2052</v>
      </c>
      <c r="I279" s="5">
        <v>5140</v>
      </c>
      <c r="J279" s="38">
        <v>6407</v>
      </c>
      <c r="K279" s="38">
        <v>1080</v>
      </c>
      <c r="L279" s="38">
        <v>7487</v>
      </c>
      <c r="M279" s="5">
        <v>925</v>
      </c>
      <c r="N279" s="5">
        <v>205</v>
      </c>
      <c r="O279" s="5">
        <v>1130</v>
      </c>
      <c r="P279" s="38">
        <v>9517</v>
      </c>
      <c r="Q279" s="38">
        <v>30692</v>
      </c>
      <c r="R279" s="38">
        <v>40209</v>
      </c>
      <c r="S279" s="5">
        <v>545</v>
      </c>
      <c r="T279" s="5">
        <v>45903</v>
      </c>
      <c r="U279" s="5">
        <v>46448</v>
      </c>
      <c r="V279" s="38">
        <v>2361</v>
      </c>
      <c r="W279" s="38">
        <v>3251</v>
      </c>
      <c r="X279" s="38">
        <v>5612</v>
      </c>
      <c r="Y279" s="5">
        <v>7366</v>
      </c>
      <c r="Z279" s="5">
        <v>29006</v>
      </c>
      <c r="AA279" s="5">
        <v>36372</v>
      </c>
      <c r="AB279" s="38">
        <v>30433</v>
      </c>
      <c r="AC279" s="38">
        <v>117908</v>
      </c>
      <c r="AD279" s="38">
        <v>148341</v>
      </c>
    </row>
    <row r="280" spans="1:30" s="99" customFormat="1" x14ac:dyDescent="0.2">
      <c r="A280" s="30" t="s">
        <v>833</v>
      </c>
      <c r="B280" s="26">
        <v>2015</v>
      </c>
      <c r="C280" s="24" t="s">
        <v>49</v>
      </c>
      <c r="D280" s="35" t="s">
        <v>103</v>
      </c>
      <c r="E280" s="35" t="s">
        <v>103</v>
      </c>
      <c r="F280" s="38">
        <v>788</v>
      </c>
      <c r="G280" s="5">
        <v>594</v>
      </c>
      <c r="H280" s="5">
        <v>64</v>
      </c>
      <c r="I280" s="5">
        <v>658</v>
      </c>
      <c r="J280" s="38">
        <v>535</v>
      </c>
      <c r="K280" s="38">
        <v>47</v>
      </c>
      <c r="L280" s="38">
        <v>582</v>
      </c>
      <c r="M280" s="5">
        <v>0</v>
      </c>
      <c r="N280" s="5">
        <v>0</v>
      </c>
      <c r="O280" s="5">
        <v>0</v>
      </c>
      <c r="P280" s="38">
        <v>723</v>
      </c>
      <c r="Q280" s="38">
        <v>249</v>
      </c>
      <c r="R280" s="38">
        <v>972</v>
      </c>
      <c r="S280" s="5">
        <v>19</v>
      </c>
      <c r="T280" s="5">
        <v>3993</v>
      </c>
      <c r="U280" s="5">
        <v>4012</v>
      </c>
      <c r="V280" s="38">
        <v>871</v>
      </c>
      <c r="W280" s="38">
        <v>59</v>
      </c>
      <c r="X280" s="38">
        <v>930</v>
      </c>
      <c r="Y280" s="5">
        <v>167</v>
      </c>
      <c r="Z280" s="5">
        <v>90</v>
      </c>
      <c r="AA280" s="5">
        <v>257</v>
      </c>
      <c r="AB280" s="38">
        <v>2911</v>
      </c>
      <c r="AC280" s="38">
        <v>5288</v>
      </c>
      <c r="AD280" s="38">
        <v>8199</v>
      </c>
    </row>
    <row r="281" spans="1:30" s="99" customFormat="1" x14ac:dyDescent="0.2">
      <c r="A281" s="30" t="s">
        <v>834</v>
      </c>
      <c r="B281" s="26">
        <v>2015</v>
      </c>
      <c r="C281" s="24" t="s">
        <v>50</v>
      </c>
      <c r="D281" s="38">
        <v>28</v>
      </c>
      <c r="E281" s="38">
        <v>697</v>
      </c>
      <c r="F281" s="38">
        <v>725</v>
      </c>
      <c r="G281" s="5">
        <v>948</v>
      </c>
      <c r="H281" s="5">
        <v>1655</v>
      </c>
      <c r="I281" s="5">
        <v>2603</v>
      </c>
      <c r="J281" s="38">
        <v>616</v>
      </c>
      <c r="K281" s="38">
        <v>46</v>
      </c>
      <c r="L281" s="38">
        <v>662</v>
      </c>
      <c r="M281" s="5">
        <v>335</v>
      </c>
      <c r="N281" s="5">
        <v>47</v>
      </c>
      <c r="O281" s="5">
        <v>382</v>
      </c>
      <c r="P281" s="38">
        <v>1430</v>
      </c>
      <c r="Q281" s="38">
        <v>4100</v>
      </c>
      <c r="R281" s="38">
        <v>5530</v>
      </c>
      <c r="S281" s="5">
        <v>0</v>
      </c>
      <c r="T281" s="5">
        <v>0</v>
      </c>
      <c r="U281" s="5">
        <v>0</v>
      </c>
      <c r="V281" s="38">
        <v>496</v>
      </c>
      <c r="W281" s="38">
        <v>36</v>
      </c>
      <c r="X281" s="38">
        <v>532</v>
      </c>
      <c r="Y281" s="5">
        <v>404</v>
      </c>
      <c r="Z281" s="5">
        <v>411</v>
      </c>
      <c r="AA281" s="5">
        <v>815</v>
      </c>
      <c r="AB281" s="38">
        <v>4257</v>
      </c>
      <c r="AC281" s="38">
        <v>6992</v>
      </c>
      <c r="AD281" s="38">
        <v>11249</v>
      </c>
    </row>
    <row r="282" spans="1:30" s="99" customFormat="1" x14ac:dyDescent="0.2">
      <c r="A282" s="30" t="s">
        <v>835</v>
      </c>
      <c r="B282" s="26">
        <v>2015</v>
      </c>
      <c r="C282" s="24" t="s">
        <v>51</v>
      </c>
      <c r="D282" s="38">
        <v>6</v>
      </c>
      <c r="E282" s="38">
        <v>139</v>
      </c>
      <c r="F282" s="38">
        <v>145</v>
      </c>
      <c r="G282" s="5">
        <v>61</v>
      </c>
      <c r="H282" s="5">
        <v>64</v>
      </c>
      <c r="I282" s="5">
        <v>125</v>
      </c>
      <c r="J282" s="38">
        <v>304</v>
      </c>
      <c r="K282" s="38">
        <v>18</v>
      </c>
      <c r="L282" s="38">
        <v>322</v>
      </c>
      <c r="M282" s="5">
        <v>0</v>
      </c>
      <c r="N282" s="5">
        <v>0</v>
      </c>
      <c r="O282" s="5">
        <v>0</v>
      </c>
      <c r="P282" s="38">
        <v>241</v>
      </c>
      <c r="Q282" s="38">
        <v>149</v>
      </c>
      <c r="R282" s="38">
        <v>390</v>
      </c>
      <c r="S282" s="5">
        <v>35</v>
      </c>
      <c r="T282" s="5">
        <v>3105</v>
      </c>
      <c r="U282" s="5">
        <v>3140</v>
      </c>
      <c r="V282" s="38">
        <v>306</v>
      </c>
      <c r="W282" s="38">
        <v>270</v>
      </c>
      <c r="X282" s="38">
        <v>576</v>
      </c>
      <c r="Y282" s="5">
        <v>184</v>
      </c>
      <c r="Z282" s="5">
        <v>322</v>
      </c>
      <c r="AA282" s="5">
        <v>506</v>
      </c>
      <c r="AB282" s="38">
        <v>1137</v>
      </c>
      <c r="AC282" s="38">
        <v>4067</v>
      </c>
      <c r="AD282" s="38">
        <v>5204</v>
      </c>
    </row>
    <row r="283" spans="1:30" s="99" customFormat="1" x14ac:dyDescent="0.2">
      <c r="A283" s="30" t="s">
        <v>836</v>
      </c>
      <c r="B283" s="26">
        <v>2015</v>
      </c>
      <c r="C283" s="24" t="s">
        <v>52</v>
      </c>
      <c r="D283" s="38">
        <v>7</v>
      </c>
      <c r="E283" s="38">
        <v>259</v>
      </c>
      <c r="F283" s="38">
        <v>266</v>
      </c>
      <c r="G283" s="5">
        <v>182</v>
      </c>
      <c r="H283" s="5">
        <v>102</v>
      </c>
      <c r="I283" s="5">
        <v>284</v>
      </c>
      <c r="J283" s="38">
        <v>264</v>
      </c>
      <c r="K283" s="38">
        <v>37</v>
      </c>
      <c r="L283" s="38">
        <v>301</v>
      </c>
      <c r="M283" s="5">
        <v>30</v>
      </c>
      <c r="N283" s="5">
        <v>7</v>
      </c>
      <c r="O283" s="5">
        <v>37</v>
      </c>
      <c r="P283" s="38">
        <v>169</v>
      </c>
      <c r="Q283" s="38">
        <v>946</v>
      </c>
      <c r="R283" s="38">
        <v>1115</v>
      </c>
      <c r="S283" s="5">
        <v>67</v>
      </c>
      <c r="T283" s="5">
        <v>1847</v>
      </c>
      <c r="U283" s="5">
        <v>1914</v>
      </c>
      <c r="V283" s="38">
        <v>61</v>
      </c>
      <c r="W283" s="38">
        <v>52</v>
      </c>
      <c r="X283" s="38">
        <v>113</v>
      </c>
      <c r="Y283" s="5">
        <v>0</v>
      </c>
      <c r="Z283" s="5">
        <v>0</v>
      </c>
      <c r="AA283" s="5">
        <v>0</v>
      </c>
      <c r="AB283" s="38">
        <v>780</v>
      </c>
      <c r="AC283" s="38">
        <v>3250</v>
      </c>
      <c r="AD283" s="38">
        <v>4030</v>
      </c>
    </row>
    <row r="284" spans="1:30" s="99" customFormat="1" x14ac:dyDescent="0.2">
      <c r="A284" s="30" t="s">
        <v>837</v>
      </c>
      <c r="B284" s="26">
        <v>2015</v>
      </c>
      <c r="C284" s="24" t="s">
        <v>53</v>
      </c>
      <c r="D284" s="38">
        <v>6</v>
      </c>
      <c r="E284" s="38">
        <v>251</v>
      </c>
      <c r="F284" s="38">
        <v>257</v>
      </c>
      <c r="G284" s="5">
        <v>73</v>
      </c>
      <c r="H284" s="5">
        <v>83</v>
      </c>
      <c r="I284" s="5">
        <v>156</v>
      </c>
      <c r="J284" s="38">
        <v>76</v>
      </c>
      <c r="K284" s="38">
        <v>4</v>
      </c>
      <c r="L284" s="38">
        <v>80</v>
      </c>
      <c r="M284" s="5">
        <v>35</v>
      </c>
      <c r="N284" s="5">
        <v>4</v>
      </c>
      <c r="O284" s="5">
        <v>39</v>
      </c>
      <c r="P284" s="38">
        <v>252</v>
      </c>
      <c r="Q284" s="38">
        <v>562</v>
      </c>
      <c r="R284" s="38">
        <v>814</v>
      </c>
      <c r="S284" s="5">
        <v>7</v>
      </c>
      <c r="T284" s="5">
        <v>722</v>
      </c>
      <c r="U284" s="5">
        <v>729</v>
      </c>
      <c r="V284" s="38">
        <v>6</v>
      </c>
      <c r="W284" s="38">
        <v>10</v>
      </c>
      <c r="X284" s="38">
        <v>16</v>
      </c>
      <c r="Y284" s="35" t="s">
        <v>103</v>
      </c>
      <c r="Z284" s="35" t="s">
        <v>103</v>
      </c>
      <c r="AA284" s="5" t="s">
        <v>103</v>
      </c>
      <c r="AB284" s="38">
        <v>457</v>
      </c>
      <c r="AC284" s="38">
        <v>1636</v>
      </c>
      <c r="AD284" s="38">
        <v>2093</v>
      </c>
    </row>
    <row r="285" spans="1:30" s="99" customFormat="1" x14ac:dyDescent="0.2">
      <c r="A285" s="30" t="s">
        <v>838</v>
      </c>
      <c r="B285" s="26">
        <v>2015</v>
      </c>
      <c r="C285" s="24" t="s">
        <v>54</v>
      </c>
      <c r="D285" s="38">
        <v>0</v>
      </c>
      <c r="E285" s="38">
        <v>4</v>
      </c>
      <c r="F285" s="38">
        <v>4</v>
      </c>
      <c r="G285" s="5">
        <v>120</v>
      </c>
      <c r="H285" s="5">
        <v>26</v>
      </c>
      <c r="I285" s="5">
        <v>146</v>
      </c>
      <c r="J285" s="38">
        <v>545</v>
      </c>
      <c r="K285" s="38">
        <v>30</v>
      </c>
      <c r="L285" s="38">
        <v>575</v>
      </c>
      <c r="M285" s="5">
        <v>0</v>
      </c>
      <c r="N285" s="5">
        <v>0</v>
      </c>
      <c r="O285" s="5">
        <v>0</v>
      </c>
      <c r="P285" s="38">
        <v>385</v>
      </c>
      <c r="Q285" s="38">
        <v>75</v>
      </c>
      <c r="R285" s="38">
        <v>460</v>
      </c>
      <c r="S285" s="5">
        <v>74</v>
      </c>
      <c r="T285" s="5">
        <v>3817</v>
      </c>
      <c r="U285" s="5">
        <v>3891</v>
      </c>
      <c r="V285" s="35" t="s">
        <v>103</v>
      </c>
      <c r="W285" s="35" t="s">
        <v>103</v>
      </c>
      <c r="X285" s="38">
        <v>40</v>
      </c>
      <c r="Y285" s="5">
        <v>0</v>
      </c>
      <c r="Z285" s="5">
        <v>0</v>
      </c>
      <c r="AA285" s="5">
        <v>0</v>
      </c>
      <c r="AB285" s="38">
        <v>1161</v>
      </c>
      <c r="AC285" s="38">
        <v>3955</v>
      </c>
      <c r="AD285" s="38">
        <v>5116</v>
      </c>
    </row>
    <row r="286" spans="1:30" s="99" customFormat="1" x14ac:dyDescent="0.2">
      <c r="A286" s="30" t="s">
        <v>839</v>
      </c>
      <c r="B286" s="26">
        <v>2015</v>
      </c>
      <c r="C286" s="24" t="s">
        <v>55</v>
      </c>
      <c r="D286" s="38">
        <v>15</v>
      </c>
      <c r="E286" s="38">
        <v>550</v>
      </c>
      <c r="F286" s="38">
        <v>565</v>
      </c>
      <c r="G286" s="5">
        <v>344</v>
      </c>
      <c r="H286" s="5">
        <v>142</v>
      </c>
      <c r="I286" s="5">
        <v>486</v>
      </c>
      <c r="J286" s="38">
        <v>227</v>
      </c>
      <c r="K286" s="38">
        <v>28</v>
      </c>
      <c r="L286" s="38">
        <v>255</v>
      </c>
      <c r="M286" s="5">
        <v>173</v>
      </c>
      <c r="N286" s="5">
        <v>49</v>
      </c>
      <c r="O286" s="5">
        <v>222</v>
      </c>
      <c r="P286" s="38">
        <v>1364</v>
      </c>
      <c r="Q286" s="38">
        <v>4421</v>
      </c>
      <c r="R286" s="38">
        <v>5785</v>
      </c>
      <c r="S286" s="5">
        <v>18</v>
      </c>
      <c r="T286" s="5">
        <v>803</v>
      </c>
      <c r="U286" s="5">
        <v>821</v>
      </c>
      <c r="V286" s="38">
        <v>539</v>
      </c>
      <c r="W286" s="38">
        <v>938</v>
      </c>
      <c r="X286" s="38">
        <v>1477</v>
      </c>
      <c r="Y286" s="5">
        <v>289</v>
      </c>
      <c r="Z286" s="5">
        <v>311</v>
      </c>
      <c r="AA286" s="5">
        <v>600</v>
      </c>
      <c r="AB286" s="38">
        <v>2969</v>
      </c>
      <c r="AC286" s="38">
        <v>7242</v>
      </c>
      <c r="AD286" s="38">
        <v>10211</v>
      </c>
    </row>
    <row r="287" spans="1:30" s="99" customFormat="1" x14ac:dyDescent="0.2">
      <c r="A287" s="30" t="s">
        <v>840</v>
      </c>
      <c r="B287" s="26">
        <v>2015</v>
      </c>
      <c r="C287" s="24" t="s">
        <v>56</v>
      </c>
      <c r="D287" s="38">
        <v>6</v>
      </c>
      <c r="E287" s="38">
        <v>158</v>
      </c>
      <c r="F287" s="38">
        <v>164</v>
      </c>
      <c r="G287" s="5">
        <v>110</v>
      </c>
      <c r="H287" s="5">
        <v>72</v>
      </c>
      <c r="I287" s="5">
        <v>182</v>
      </c>
      <c r="J287" s="38">
        <v>335</v>
      </c>
      <c r="K287" s="38">
        <v>40</v>
      </c>
      <c r="L287" s="38">
        <v>375</v>
      </c>
      <c r="M287" s="5">
        <v>0</v>
      </c>
      <c r="N287" s="5">
        <v>0</v>
      </c>
      <c r="O287" s="5">
        <v>0</v>
      </c>
      <c r="P287" s="38">
        <v>378</v>
      </c>
      <c r="Q287" s="38">
        <v>2272</v>
      </c>
      <c r="R287" s="38">
        <v>2650</v>
      </c>
      <c r="S287" s="5">
        <v>42</v>
      </c>
      <c r="T287" s="5">
        <v>1318</v>
      </c>
      <c r="U287" s="5">
        <v>1360</v>
      </c>
      <c r="V287" s="38">
        <v>271</v>
      </c>
      <c r="W287" s="38">
        <v>197</v>
      </c>
      <c r="X287" s="38">
        <v>468</v>
      </c>
      <c r="Y287" s="5">
        <v>0</v>
      </c>
      <c r="Z287" s="5">
        <v>0</v>
      </c>
      <c r="AA287" s="5">
        <v>0</v>
      </c>
      <c r="AB287" s="38">
        <v>1142</v>
      </c>
      <c r="AC287" s="38">
        <v>4057</v>
      </c>
      <c r="AD287" s="38">
        <v>5199</v>
      </c>
    </row>
    <row r="288" spans="1:30" s="99" customFormat="1" x14ac:dyDescent="0.2">
      <c r="A288" s="30" t="s">
        <v>841</v>
      </c>
      <c r="B288" s="26">
        <v>2015</v>
      </c>
      <c r="C288" s="24" t="s">
        <v>57</v>
      </c>
      <c r="D288" s="38">
        <v>16</v>
      </c>
      <c r="E288" s="38">
        <v>385</v>
      </c>
      <c r="F288" s="38">
        <v>401</v>
      </c>
      <c r="G288" s="5">
        <v>171</v>
      </c>
      <c r="H288" s="5">
        <v>49</v>
      </c>
      <c r="I288" s="5">
        <v>220</v>
      </c>
      <c r="J288" s="38">
        <v>251</v>
      </c>
      <c r="K288" s="38">
        <v>27</v>
      </c>
      <c r="L288" s="38">
        <v>278</v>
      </c>
      <c r="M288" s="5">
        <v>32</v>
      </c>
      <c r="N288" s="5">
        <v>0</v>
      </c>
      <c r="O288" s="5">
        <v>32</v>
      </c>
      <c r="P288" s="38">
        <v>395</v>
      </c>
      <c r="Q288" s="38">
        <v>1188</v>
      </c>
      <c r="R288" s="38">
        <v>1583</v>
      </c>
      <c r="S288" s="5">
        <v>31</v>
      </c>
      <c r="T288" s="5">
        <v>1138</v>
      </c>
      <c r="U288" s="5">
        <v>1169</v>
      </c>
      <c r="V288" s="38">
        <v>356</v>
      </c>
      <c r="W288" s="38">
        <v>304</v>
      </c>
      <c r="X288" s="38">
        <v>660</v>
      </c>
      <c r="Y288" s="5">
        <v>130</v>
      </c>
      <c r="Z288" s="5">
        <v>85</v>
      </c>
      <c r="AA288" s="5">
        <v>215</v>
      </c>
      <c r="AB288" s="38">
        <v>1382</v>
      </c>
      <c r="AC288" s="38">
        <v>3176</v>
      </c>
      <c r="AD288" s="38">
        <v>4558</v>
      </c>
    </row>
    <row r="289" spans="1:30" s="99" customFormat="1" x14ac:dyDescent="0.2">
      <c r="A289" s="30" t="s">
        <v>842</v>
      </c>
      <c r="B289" s="26">
        <v>2015</v>
      </c>
      <c r="C289" s="24" t="s">
        <v>58</v>
      </c>
      <c r="D289" s="38">
        <v>0</v>
      </c>
      <c r="E289" s="38">
        <v>0</v>
      </c>
      <c r="F289" s="38">
        <v>0</v>
      </c>
      <c r="G289" s="5">
        <v>88</v>
      </c>
      <c r="H289" s="5">
        <v>9</v>
      </c>
      <c r="I289" s="5">
        <v>97</v>
      </c>
      <c r="J289" s="38">
        <v>270</v>
      </c>
      <c r="K289" s="38">
        <v>22</v>
      </c>
      <c r="L289" s="38">
        <v>292</v>
      </c>
      <c r="M289" s="5">
        <v>0</v>
      </c>
      <c r="N289" s="5">
        <v>0</v>
      </c>
      <c r="O289" s="5">
        <v>0</v>
      </c>
      <c r="P289" s="38">
        <v>299</v>
      </c>
      <c r="Q289" s="38">
        <v>27</v>
      </c>
      <c r="R289" s="38">
        <v>326</v>
      </c>
      <c r="S289" s="5">
        <v>41</v>
      </c>
      <c r="T289" s="5">
        <v>2968</v>
      </c>
      <c r="U289" s="5">
        <v>3009</v>
      </c>
      <c r="V289" s="35" t="s">
        <v>103</v>
      </c>
      <c r="W289" s="35" t="s">
        <v>103</v>
      </c>
      <c r="X289" s="38">
        <v>88</v>
      </c>
      <c r="Y289" s="5">
        <v>66</v>
      </c>
      <c r="Z289" s="5">
        <v>0</v>
      </c>
      <c r="AA289" s="5">
        <v>66</v>
      </c>
      <c r="AB289" s="38">
        <v>850</v>
      </c>
      <c r="AC289" s="38">
        <v>3028</v>
      </c>
      <c r="AD289" s="38">
        <v>3878</v>
      </c>
    </row>
    <row r="290" spans="1:30" s="99" customFormat="1" x14ac:dyDescent="0.2">
      <c r="A290" s="30" t="s">
        <v>843</v>
      </c>
      <c r="B290" s="26">
        <v>2015</v>
      </c>
      <c r="C290" s="24" t="s">
        <v>59</v>
      </c>
      <c r="D290" s="35" t="s">
        <v>103</v>
      </c>
      <c r="E290" s="35" t="s">
        <v>103</v>
      </c>
      <c r="F290" s="38">
        <v>14</v>
      </c>
      <c r="G290" s="5">
        <v>95</v>
      </c>
      <c r="H290" s="5">
        <v>31</v>
      </c>
      <c r="I290" s="5">
        <v>126</v>
      </c>
      <c r="J290" s="38">
        <v>96</v>
      </c>
      <c r="K290" s="38">
        <v>8</v>
      </c>
      <c r="L290" s="38">
        <v>104</v>
      </c>
      <c r="M290" s="5">
        <v>0</v>
      </c>
      <c r="N290" s="5">
        <v>0</v>
      </c>
      <c r="O290" s="5">
        <v>0</v>
      </c>
      <c r="P290" s="35" t="s">
        <v>103</v>
      </c>
      <c r="Q290" s="35" t="s">
        <v>103</v>
      </c>
      <c r="R290" s="38">
        <v>147</v>
      </c>
      <c r="S290" s="5">
        <v>46</v>
      </c>
      <c r="T290" s="5">
        <v>2906</v>
      </c>
      <c r="U290" s="5">
        <v>2952</v>
      </c>
      <c r="V290" s="38">
        <v>543</v>
      </c>
      <c r="W290" s="38">
        <v>48</v>
      </c>
      <c r="X290" s="38">
        <v>591</v>
      </c>
      <c r="Y290" s="35" t="s">
        <v>103</v>
      </c>
      <c r="Z290" s="35" t="s">
        <v>103</v>
      </c>
      <c r="AA290" s="5">
        <v>14</v>
      </c>
      <c r="AB290" s="38">
        <v>930</v>
      </c>
      <c r="AC290" s="38">
        <v>3018</v>
      </c>
      <c r="AD290" s="38">
        <v>3948</v>
      </c>
    </row>
    <row r="291" spans="1:30" s="99" customFormat="1" x14ac:dyDescent="0.2">
      <c r="A291" s="30" t="s">
        <v>844</v>
      </c>
      <c r="B291" s="26">
        <v>2015</v>
      </c>
      <c r="C291" s="24" t="s">
        <v>60</v>
      </c>
      <c r="D291" s="38">
        <v>4</v>
      </c>
      <c r="E291" s="38">
        <v>125</v>
      </c>
      <c r="F291" s="38">
        <v>129</v>
      </c>
      <c r="G291" s="5">
        <v>821</v>
      </c>
      <c r="H291" s="5">
        <v>115</v>
      </c>
      <c r="I291" s="5">
        <v>936</v>
      </c>
      <c r="J291" s="38">
        <v>1086</v>
      </c>
      <c r="K291" s="38">
        <v>86</v>
      </c>
      <c r="L291" s="38">
        <v>1172</v>
      </c>
      <c r="M291" s="5">
        <v>0</v>
      </c>
      <c r="N291" s="5">
        <v>0</v>
      </c>
      <c r="O291" s="5">
        <v>0</v>
      </c>
      <c r="P291" s="38">
        <v>1478</v>
      </c>
      <c r="Q291" s="38">
        <v>1342</v>
      </c>
      <c r="R291" s="38">
        <v>2820</v>
      </c>
      <c r="S291" s="5">
        <v>46</v>
      </c>
      <c r="T291" s="5">
        <v>7773</v>
      </c>
      <c r="U291" s="5">
        <v>7819</v>
      </c>
      <c r="V291" s="38">
        <v>1355</v>
      </c>
      <c r="W291" s="38">
        <v>397</v>
      </c>
      <c r="X291" s="38">
        <v>1752</v>
      </c>
      <c r="Y291" s="5">
        <v>703</v>
      </c>
      <c r="Z291" s="5">
        <v>2125</v>
      </c>
      <c r="AA291" s="5">
        <v>2828</v>
      </c>
      <c r="AB291" s="38">
        <v>5493</v>
      </c>
      <c r="AC291" s="38">
        <v>11963</v>
      </c>
      <c r="AD291" s="38">
        <v>17456</v>
      </c>
    </row>
    <row r="292" spans="1:30" s="99" customFormat="1" x14ac:dyDescent="0.2">
      <c r="A292" s="30" t="s">
        <v>845</v>
      </c>
      <c r="B292" s="26">
        <v>2015</v>
      </c>
      <c r="C292" s="24" t="s">
        <v>61</v>
      </c>
      <c r="D292" s="35" t="s">
        <v>103</v>
      </c>
      <c r="E292" s="35" t="s">
        <v>103</v>
      </c>
      <c r="F292" s="38">
        <v>35</v>
      </c>
      <c r="G292" s="5">
        <v>8</v>
      </c>
      <c r="H292" s="5">
        <v>23</v>
      </c>
      <c r="I292" s="5">
        <v>31</v>
      </c>
      <c r="J292" s="38">
        <v>22</v>
      </c>
      <c r="K292" s="38">
        <v>4</v>
      </c>
      <c r="L292" s="38">
        <v>26</v>
      </c>
      <c r="M292" s="5">
        <v>0</v>
      </c>
      <c r="N292" s="5">
        <v>0</v>
      </c>
      <c r="O292" s="5">
        <v>0</v>
      </c>
      <c r="P292" s="38">
        <v>20</v>
      </c>
      <c r="Q292" s="38">
        <v>193</v>
      </c>
      <c r="R292" s="38">
        <v>213</v>
      </c>
      <c r="S292" s="5">
        <v>11</v>
      </c>
      <c r="T292" s="5">
        <v>195</v>
      </c>
      <c r="U292" s="5">
        <v>206</v>
      </c>
      <c r="V292" s="38">
        <v>4</v>
      </c>
      <c r="W292" s="38">
        <v>18</v>
      </c>
      <c r="X292" s="38">
        <v>22</v>
      </c>
      <c r="Y292" s="5">
        <v>131</v>
      </c>
      <c r="Z292" s="5">
        <v>372</v>
      </c>
      <c r="AA292" s="5">
        <v>503</v>
      </c>
      <c r="AB292" s="38">
        <v>197</v>
      </c>
      <c r="AC292" s="38">
        <v>839</v>
      </c>
      <c r="AD292" s="38">
        <v>1036</v>
      </c>
    </row>
    <row r="293" spans="1:30" s="99" customFormat="1" x14ac:dyDescent="0.2">
      <c r="A293" s="30" t="s">
        <v>846</v>
      </c>
      <c r="B293" s="26">
        <v>2015</v>
      </c>
      <c r="C293" s="24" t="s">
        <v>62</v>
      </c>
      <c r="D293" s="38">
        <v>12</v>
      </c>
      <c r="E293" s="38">
        <v>449</v>
      </c>
      <c r="F293" s="38">
        <v>461</v>
      </c>
      <c r="G293" s="5">
        <v>215</v>
      </c>
      <c r="H293" s="5">
        <v>112</v>
      </c>
      <c r="I293" s="5">
        <v>327</v>
      </c>
      <c r="J293" s="38">
        <v>363</v>
      </c>
      <c r="K293" s="38">
        <v>58</v>
      </c>
      <c r="L293" s="38">
        <v>421</v>
      </c>
      <c r="M293" s="5">
        <v>0</v>
      </c>
      <c r="N293" s="5">
        <v>0</v>
      </c>
      <c r="O293" s="5">
        <v>0</v>
      </c>
      <c r="P293" s="38">
        <v>803</v>
      </c>
      <c r="Q293" s="38">
        <v>2818</v>
      </c>
      <c r="R293" s="38">
        <v>3621</v>
      </c>
      <c r="S293" s="5">
        <v>6</v>
      </c>
      <c r="T293" s="5">
        <v>1589</v>
      </c>
      <c r="U293" s="5">
        <v>1595</v>
      </c>
      <c r="V293" s="38">
        <v>65</v>
      </c>
      <c r="W293" s="38">
        <v>77</v>
      </c>
      <c r="X293" s="38">
        <v>142</v>
      </c>
      <c r="Y293" s="5">
        <v>153</v>
      </c>
      <c r="Z293" s="5">
        <v>291</v>
      </c>
      <c r="AA293" s="5">
        <v>444</v>
      </c>
      <c r="AB293" s="38">
        <v>1617</v>
      </c>
      <c r="AC293" s="38">
        <v>5394</v>
      </c>
      <c r="AD293" s="38">
        <v>7011</v>
      </c>
    </row>
    <row r="294" spans="1:30" s="99" customFormat="1" x14ac:dyDescent="0.2">
      <c r="A294" s="30" t="s">
        <v>847</v>
      </c>
      <c r="B294" s="26">
        <v>2015</v>
      </c>
      <c r="C294" s="24" t="s">
        <v>63</v>
      </c>
      <c r="D294" s="38">
        <v>17</v>
      </c>
      <c r="E294" s="38">
        <v>231</v>
      </c>
      <c r="F294" s="38">
        <v>248</v>
      </c>
      <c r="G294" s="5">
        <v>255</v>
      </c>
      <c r="H294" s="5">
        <v>107</v>
      </c>
      <c r="I294" s="5">
        <v>362</v>
      </c>
      <c r="J294" s="38">
        <v>532</v>
      </c>
      <c r="K294" s="38">
        <v>49</v>
      </c>
      <c r="L294" s="38">
        <v>581</v>
      </c>
      <c r="M294" s="5">
        <v>191</v>
      </c>
      <c r="N294" s="5">
        <v>33</v>
      </c>
      <c r="O294" s="5">
        <v>224</v>
      </c>
      <c r="P294" s="38">
        <v>945</v>
      </c>
      <c r="Q294" s="38">
        <v>3086</v>
      </c>
      <c r="R294" s="38">
        <v>4031</v>
      </c>
      <c r="S294" s="5">
        <v>46</v>
      </c>
      <c r="T294" s="5">
        <v>3766</v>
      </c>
      <c r="U294" s="5">
        <v>3812</v>
      </c>
      <c r="V294" s="38">
        <v>161</v>
      </c>
      <c r="W294" s="38">
        <v>165</v>
      </c>
      <c r="X294" s="38">
        <v>326</v>
      </c>
      <c r="Y294" s="5">
        <v>261</v>
      </c>
      <c r="Z294" s="5">
        <v>1286</v>
      </c>
      <c r="AA294" s="5">
        <v>1547</v>
      </c>
      <c r="AB294" s="38">
        <v>2408</v>
      </c>
      <c r="AC294" s="38">
        <v>8723</v>
      </c>
      <c r="AD294" s="38">
        <v>11131</v>
      </c>
    </row>
    <row r="295" spans="1:30" s="99" customFormat="1" x14ac:dyDescent="0.2">
      <c r="A295" s="30" t="s">
        <v>848</v>
      </c>
      <c r="B295" s="26">
        <v>2015</v>
      </c>
      <c r="C295" s="24" t="s">
        <v>64</v>
      </c>
      <c r="D295" s="38">
        <v>8</v>
      </c>
      <c r="E295" s="38">
        <v>242</v>
      </c>
      <c r="F295" s="38">
        <v>250</v>
      </c>
      <c r="G295" s="5">
        <v>125</v>
      </c>
      <c r="H295" s="5">
        <v>189</v>
      </c>
      <c r="I295" s="5">
        <v>314</v>
      </c>
      <c r="J295" s="38">
        <v>98</v>
      </c>
      <c r="K295" s="38">
        <v>69</v>
      </c>
      <c r="L295" s="38">
        <v>167</v>
      </c>
      <c r="M295" s="5">
        <v>33</v>
      </c>
      <c r="N295" s="5">
        <v>17</v>
      </c>
      <c r="O295" s="5">
        <v>50</v>
      </c>
      <c r="P295" s="38">
        <v>493</v>
      </c>
      <c r="Q295" s="38">
        <v>1809</v>
      </c>
      <c r="R295" s="38">
        <v>2302</v>
      </c>
      <c r="S295" s="5">
        <v>55</v>
      </c>
      <c r="T295" s="5">
        <v>5994</v>
      </c>
      <c r="U295" s="5">
        <v>6049</v>
      </c>
      <c r="V295" s="38">
        <v>320</v>
      </c>
      <c r="W295" s="38">
        <v>1245</v>
      </c>
      <c r="X295" s="38">
        <v>1565</v>
      </c>
      <c r="Y295" s="5">
        <v>2131</v>
      </c>
      <c r="Z295" s="5">
        <v>232</v>
      </c>
      <c r="AA295" s="5">
        <v>2363</v>
      </c>
      <c r="AB295" s="38">
        <v>3263</v>
      </c>
      <c r="AC295" s="38">
        <v>9797</v>
      </c>
      <c r="AD295" s="38">
        <v>13060</v>
      </c>
    </row>
    <row r="296" spans="1:30" s="99" customFormat="1" x14ac:dyDescent="0.2">
      <c r="A296" s="30" t="s">
        <v>849</v>
      </c>
      <c r="B296" s="26">
        <v>2015</v>
      </c>
      <c r="C296" s="24" t="s">
        <v>65</v>
      </c>
      <c r="D296" s="38">
        <v>5</v>
      </c>
      <c r="E296" s="38">
        <v>322</v>
      </c>
      <c r="F296" s="38">
        <v>327</v>
      </c>
      <c r="G296" s="5">
        <v>457</v>
      </c>
      <c r="H296" s="5">
        <v>249</v>
      </c>
      <c r="I296" s="5">
        <v>706</v>
      </c>
      <c r="J296" s="38">
        <v>909</v>
      </c>
      <c r="K296" s="38">
        <v>79</v>
      </c>
      <c r="L296" s="38">
        <v>988</v>
      </c>
      <c r="M296" s="5">
        <v>0</v>
      </c>
      <c r="N296" s="5">
        <v>0</v>
      </c>
      <c r="O296" s="5">
        <v>0</v>
      </c>
      <c r="P296" s="38">
        <v>692</v>
      </c>
      <c r="Q296" s="38">
        <v>1472</v>
      </c>
      <c r="R296" s="38">
        <v>2164</v>
      </c>
      <c r="S296" s="5">
        <v>15</v>
      </c>
      <c r="T296" s="5">
        <v>1119</v>
      </c>
      <c r="U296" s="5">
        <v>1134</v>
      </c>
      <c r="V296" s="38">
        <v>158</v>
      </c>
      <c r="W296" s="38">
        <v>95</v>
      </c>
      <c r="X296" s="38">
        <v>253</v>
      </c>
      <c r="Y296" s="5">
        <v>2030</v>
      </c>
      <c r="Z296" s="5">
        <v>4353</v>
      </c>
      <c r="AA296" s="5">
        <v>6383</v>
      </c>
      <c r="AB296" s="38">
        <v>4266</v>
      </c>
      <c r="AC296" s="38">
        <v>7689</v>
      </c>
      <c r="AD296" s="38">
        <v>11955</v>
      </c>
    </row>
    <row r="297" spans="1:30" s="99" customFormat="1" x14ac:dyDescent="0.2">
      <c r="A297" s="30" t="s">
        <v>850</v>
      </c>
      <c r="B297" s="26">
        <v>2015</v>
      </c>
      <c r="C297" s="24" t="s">
        <v>66</v>
      </c>
      <c r="D297" s="35" t="s">
        <v>103</v>
      </c>
      <c r="E297" s="35" t="s">
        <v>103</v>
      </c>
      <c r="F297" s="38">
        <v>65</v>
      </c>
      <c r="G297" s="5">
        <v>25</v>
      </c>
      <c r="H297" s="5">
        <v>83</v>
      </c>
      <c r="I297" s="5">
        <v>108</v>
      </c>
      <c r="J297" s="38">
        <v>148</v>
      </c>
      <c r="K297" s="38">
        <v>23</v>
      </c>
      <c r="L297" s="38">
        <v>171</v>
      </c>
      <c r="M297" s="5">
        <v>0</v>
      </c>
      <c r="N297" s="5">
        <v>0</v>
      </c>
      <c r="O297" s="5">
        <v>0</v>
      </c>
      <c r="P297" s="38">
        <v>162</v>
      </c>
      <c r="Q297" s="38">
        <v>534</v>
      </c>
      <c r="R297" s="38">
        <v>696</v>
      </c>
      <c r="S297" s="5">
        <v>76</v>
      </c>
      <c r="T297" s="5">
        <v>1030</v>
      </c>
      <c r="U297" s="5">
        <v>1106</v>
      </c>
      <c r="V297" s="38">
        <v>91</v>
      </c>
      <c r="W297" s="38">
        <v>282</v>
      </c>
      <c r="X297" s="38">
        <v>373</v>
      </c>
      <c r="Y297" s="5">
        <v>27</v>
      </c>
      <c r="Z297" s="5">
        <v>179</v>
      </c>
      <c r="AA297" s="5">
        <v>206</v>
      </c>
      <c r="AB297" s="38">
        <v>530</v>
      </c>
      <c r="AC297" s="38">
        <v>2195</v>
      </c>
      <c r="AD297" s="38">
        <v>2725</v>
      </c>
    </row>
    <row r="298" spans="1:30" s="99" customFormat="1" x14ac:dyDescent="0.2">
      <c r="A298" s="30" t="s">
        <v>851</v>
      </c>
      <c r="B298" s="26">
        <v>2015</v>
      </c>
      <c r="C298" s="24" t="s">
        <v>67</v>
      </c>
      <c r="D298" s="38">
        <v>10</v>
      </c>
      <c r="E298" s="38">
        <v>265</v>
      </c>
      <c r="F298" s="38">
        <v>275</v>
      </c>
      <c r="G298" s="5">
        <v>96</v>
      </c>
      <c r="H298" s="5">
        <v>42</v>
      </c>
      <c r="I298" s="5">
        <v>138</v>
      </c>
      <c r="J298" s="38">
        <v>180</v>
      </c>
      <c r="K298" s="38">
        <v>31</v>
      </c>
      <c r="L298" s="38">
        <v>211</v>
      </c>
      <c r="M298" s="5">
        <v>36</v>
      </c>
      <c r="N298" s="5">
        <v>10</v>
      </c>
      <c r="O298" s="5">
        <v>46</v>
      </c>
      <c r="P298" s="38">
        <v>276</v>
      </c>
      <c r="Q298" s="38">
        <v>284</v>
      </c>
      <c r="R298" s="38">
        <v>560</v>
      </c>
      <c r="S298" s="5">
        <v>23</v>
      </c>
      <c r="T298" s="5">
        <v>1322</v>
      </c>
      <c r="U298" s="5">
        <v>1345</v>
      </c>
      <c r="V298" s="38">
        <v>43</v>
      </c>
      <c r="W298" s="38">
        <v>20</v>
      </c>
      <c r="X298" s="38">
        <v>63</v>
      </c>
      <c r="Y298" s="5">
        <v>0</v>
      </c>
      <c r="Z298" s="5">
        <v>0</v>
      </c>
      <c r="AA298" s="5">
        <v>0</v>
      </c>
      <c r="AB298" s="38">
        <v>664</v>
      </c>
      <c r="AC298" s="38">
        <v>1974</v>
      </c>
      <c r="AD298" s="38">
        <v>2638</v>
      </c>
    </row>
    <row r="299" spans="1:30" s="99" customFormat="1" x14ac:dyDescent="0.2">
      <c r="A299" s="30" t="s">
        <v>852</v>
      </c>
      <c r="B299" s="26">
        <v>2015</v>
      </c>
      <c r="C299" s="24" t="s">
        <v>68</v>
      </c>
      <c r="D299" s="38">
        <v>7</v>
      </c>
      <c r="E299" s="38">
        <v>189</v>
      </c>
      <c r="F299" s="38">
        <v>196</v>
      </c>
      <c r="G299" s="5">
        <v>144</v>
      </c>
      <c r="H299" s="5">
        <v>53</v>
      </c>
      <c r="I299" s="5">
        <v>197</v>
      </c>
      <c r="J299" s="38">
        <v>232</v>
      </c>
      <c r="K299" s="38">
        <v>37</v>
      </c>
      <c r="L299" s="38">
        <v>269</v>
      </c>
      <c r="M299" s="35" t="s">
        <v>103</v>
      </c>
      <c r="N299" s="35" t="s">
        <v>103</v>
      </c>
      <c r="O299" s="5" t="s">
        <v>103</v>
      </c>
      <c r="P299" s="38">
        <v>204</v>
      </c>
      <c r="Q299" s="38">
        <v>352</v>
      </c>
      <c r="R299" s="38">
        <v>556</v>
      </c>
      <c r="S299" s="5">
        <v>16</v>
      </c>
      <c r="T299" s="5">
        <v>1836</v>
      </c>
      <c r="U299" s="5">
        <v>1852</v>
      </c>
      <c r="V299" s="38">
        <v>59</v>
      </c>
      <c r="W299" s="38">
        <v>45</v>
      </c>
      <c r="X299" s="38">
        <v>104</v>
      </c>
      <c r="Y299" s="5">
        <v>79</v>
      </c>
      <c r="Z299" s="5">
        <v>181</v>
      </c>
      <c r="AA299" s="5">
        <v>260</v>
      </c>
      <c r="AB299" s="38">
        <v>744</v>
      </c>
      <c r="AC299" s="38">
        <v>2693</v>
      </c>
      <c r="AD299" s="38">
        <v>3437</v>
      </c>
    </row>
    <row r="300" spans="1:30" s="99" customFormat="1" x14ac:dyDescent="0.2">
      <c r="A300" s="30" t="s">
        <v>853</v>
      </c>
      <c r="B300" s="26">
        <v>2015</v>
      </c>
      <c r="C300" s="24" t="s">
        <v>69</v>
      </c>
      <c r="D300" s="38">
        <v>8</v>
      </c>
      <c r="E300" s="38">
        <v>337</v>
      </c>
      <c r="F300" s="38">
        <v>345</v>
      </c>
      <c r="G300" s="5">
        <v>124</v>
      </c>
      <c r="H300" s="5">
        <v>71</v>
      </c>
      <c r="I300" s="5">
        <v>195</v>
      </c>
      <c r="J300" s="38">
        <v>272</v>
      </c>
      <c r="K300" s="38">
        <v>58</v>
      </c>
      <c r="L300" s="38">
        <v>330</v>
      </c>
      <c r="M300" s="5">
        <v>5</v>
      </c>
      <c r="N300" s="5">
        <v>0</v>
      </c>
      <c r="O300" s="5">
        <v>5</v>
      </c>
      <c r="P300" s="38">
        <v>288</v>
      </c>
      <c r="Q300" s="38">
        <v>1651</v>
      </c>
      <c r="R300" s="38">
        <v>1939</v>
      </c>
      <c r="S300" s="5">
        <v>10</v>
      </c>
      <c r="T300" s="5">
        <v>1411</v>
      </c>
      <c r="U300" s="5">
        <v>1421</v>
      </c>
      <c r="V300" s="38">
        <v>450</v>
      </c>
      <c r="W300" s="38">
        <v>276</v>
      </c>
      <c r="X300" s="38">
        <v>726</v>
      </c>
      <c r="Y300" s="5">
        <v>300</v>
      </c>
      <c r="Z300" s="5">
        <v>977</v>
      </c>
      <c r="AA300" s="5">
        <v>1277</v>
      </c>
      <c r="AB300" s="38">
        <v>1457</v>
      </c>
      <c r="AC300" s="38">
        <v>4781</v>
      </c>
      <c r="AD300" s="38">
        <v>6238</v>
      </c>
    </row>
    <row r="301" spans="1:30" s="99" customFormat="1" x14ac:dyDescent="0.2">
      <c r="A301" s="30" t="s">
        <v>854</v>
      </c>
      <c r="B301" s="26">
        <v>2015</v>
      </c>
      <c r="C301" s="24" t="s">
        <v>70</v>
      </c>
      <c r="D301" s="38">
        <v>30</v>
      </c>
      <c r="E301" s="38">
        <v>818</v>
      </c>
      <c r="F301" s="38">
        <v>848</v>
      </c>
      <c r="G301" s="5">
        <v>184</v>
      </c>
      <c r="H301" s="5">
        <v>206</v>
      </c>
      <c r="I301" s="5">
        <v>390</v>
      </c>
      <c r="J301" s="38">
        <v>577</v>
      </c>
      <c r="K301" s="38">
        <v>98</v>
      </c>
      <c r="L301" s="38">
        <v>675</v>
      </c>
      <c r="M301" s="5">
        <v>0</v>
      </c>
      <c r="N301" s="5">
        <v>0</v>
      </c>
      <c r="O301" s="5">
        <v>0</v>
      </c>
      <c r="P301" s="38">
        <v>1680</v>
      </c>
      <c r="Q301" s="38">
        <v>7636</v>
      </c>
      <c r="R301" s="38">
        <v>9316</v>
      </c>
      <c r="S301" s="5">
        <v>6</v>
      </c>
      <c r="T301" s="5">
        <v>330</v>
      </c>
      <c r="U301" s="5">
        <v>336</v>
      </c>
      <c r="V301" s="38">
        <v>267</v>
      </c>
      <c r="W301" s="38">
        <v>864</v>
      </c>
      <c r="X301" s="38">
        <v>1131</v>
      </c>
      <c r="Y301" s="5">
        <v>404</v>
      </c>
      <c r="Z301" s="5">
        <v>2564</v>
      </c>
      <c r="AA301" s="5">
        <v>2968</v>
      </c>
      <c r="AB301" s="38">
        <v>3148</v>
      </c>
      <c r="AC301" s="38">
        <v>12516</v>
      </c>
      <c r="AD301" s="38">
        <v>15664</v>
      </c>
    </row>
    <row r="302" spans="1:30" s="99" customFormat="1" x14ac:dyDescent="0.2">
      <c r="A302" s="30" t="s">
        <v>855</v>
      </c>
      <c r="B302" s="26">
        <v>2015</v>
      </c>
      <c r="C302" s="24" t="s">
        <v>71</v>
      </c>
      <c r="D302" s="35" t="s">
        <v>103</v>
      </c>
      <c r="E302" s="35" t="s">
        <v>103</v>
      </c>
      <c r="F302" s="38">
        <v>59</v>
      </c>
      <c r="G302" s="5">
        <v>4</v>
      </c>
      <c r="H302" s="5">
        <v>11</v>
      </c>
      <c r="I302" s="5">
        <v>15</v>
      </c>
      <c r="J302" s="38">
        <v>53</v>
      </c>
      <c r="K302" s="38">
        <v>5</v>
      </c>
      <c r="L302" s="38">
        <v>58</v>
      </c>
      <c r="M302" s="35" t="s">
        <v>103</v>
      </c>
      <c r="N302" s="35" t="s">
        <v>103</v>
      </c>
      <c r="O302" s="5">
        <v>7</v>
      </c>
      <c r="P302" s="38">
        <v>31</v>
      </c>
      <c r="Q302" s="38">
        <v>86</v>
      </c>
      <c r="R302" s="38">
        <v>117</v>
      </c>
      <c r="S302" s="5">
        <v>5</v>
      </c>
      <c r="T302" s="5">
        <v>124</v>
      </c>
      <c r="U302" s="5">
        <v>129</v>
      </c>
      <c r="V302" s="35" t="s">
        <v>103</v>
      </c>
      <c r="W302" s="35" t="s">
        <v>103</v>
      </c>
      <c r="X302" s="38">
        <v>18</v>
      </c>
      <c r="Y302" s="5">
        <v>95</v>
      </c>
      <c r="Z302" s="5">
        <v>410</v>
      </c>
      <c r="AA302" s="5">
        <v>505</v>
      </c>
      <c r="AB302" s="38">
        <v>197</v>
      </c>
      <c r="AC302" s="38">
        <v>711</v>
      </c>
      <c r="AD302" s="38">
        <v>908</v>
      </c>
    </row>
    <row r="303" spans="1:30" s="99" customFormat="1" x14ac:dyDescent="0.2">
      <c r="A303" s="30" t="s">
        <v>856</v>
      </c>
      <c r="B303" s="26">
        <v>2015</v>
      </c>
      <c r="C303" s="24" t="s">
        <v>72</v>
      </c>
      <c r="D303" s="35" t="s">
        <v>103</v>
      </c>
      <c r="E303" s="35" t="s">
        <v>103</v>
      </c>
      <c r="F303" s="38">
        <v>555</v>
      </c>
      <c r="G303" s="5">
        <v>201</v>
      </c>
      <c r="H303" s="5">
        <v>145</v>
      </c>
      <c r="I303" s="5">
        <v>346</v>
      </c>
      <c r="J303" s="38">
        <v>324</v>
      </c>
      <c r="K303" s="38">
        <v>39</v>
      </c>
      <c r="L303" s="38">
        <v>363</v>
      </c>
      <c r="M303" s="5">
        <v>29</v>
      </c>
      <c r="N303" s="5">
        <v>6</v>
      </c>
      <c r="O303" s="5">
        <v>35</v>
      </c>
      <c r="P303" s="38">
        <v>300</v>
      </c>
      <c r="Q303" s="38">
        <v>1846</v>
      </c>
      <c r="R303" s="38">
        <v>2146</v>
      </c>
      <c r="S303" s="5">
        <v>108</v>
      </c>
      <c r="T303" s="5">
        <v>1895</v>
      </c>
      <c r="U303" s="5">
        <v>2003</v>
      </c>
      <c r="V303" s="38">
        <v>228</v>
      </c>
      <c r="W303" s="38">
        <v>227</v>
      </c>
      <c r="X303" s="38">
        <v>455</v>
      </c>
      <c r="Y303" s="5">
        <v>105</v>
      </c>
      <c r="Z303" s="5">
        <v>824</v>
      </c>
      <c r="AA303" s="5">
        <v>929</v>
      </c>
      <c r="AB303" s="38">
        <v>1298</v>
      </c>
      <c r="AC303" s="38">
        <v>5534</v>
      </c>
      <c r="AD303" s="38">
        <v>6832</v>
      </c>
    </row>
    <row r="304" spans="1:30" s="99" customFormat="1" x14ac:dyDescent="0.2">
      <c r="A304" s="30" t="s">
        <v>857</v>
      </c>
      <c r="B304" s="26">
        <v>2015</v>
      </c>
      <c r="C304" s="24" t="s">
        <v>73</v>
      </c>
      <c r="D304" s="38">
        <v>0</v>
      </c>
      <c r="E304" s="38">
        <v>38</v>
      </c>
      <c r="F304" s="38">
        <v>38</v>
      </c>
      <c r="G304" s="5">
        <v>129</v>
      </c>
      <c r="H304" s="5">
        <v>187</v>
      </c>
      <c r="I304" s="5">
        <v>316</v>
      </c>
      <c r="J304" s="38">
        <v>259</v>
      </c>
      <c r="K304" s="38">
        <v>60</v>
      </c>
      <c r="L304" s="38">
        <v>319</v>
      </c>
      <c r="M304" s="5">
        <v>0</v>
      </c>
      <c r="N304" s="5">
        <v>0</v>
      </c>
      <c r="O304" s="5">
        <v>0</v>
      </c>
      <c r="P304" s="38">
        <v>249</v>
      </c>
      <c r="Q304" s="38">
        <v>1744</v>
      </c>
      <c r="R304" s="38">
        <v>1993</v>
      </c>
      <c r="S304" s="5">
        <v>39</v>
      </c>
      <c r="T304" s="5">
        <v>1107</v>
      </c>
      <c r="U304" s="5">
        <v>1146</v>
      </c>
      <c r="V304" s="38">
        <v>66</v>
      </c>
      <c r="W304" s="38">
        <v>260</v>
      </c>
      <c r="X304" s="38">
        <v>326</v>
      </c>
      <c r="Y304" s="5">
        <v>33</v>
      </c>
      <c r="Z304" s="5">
        <v>198</v>
      </c>
      <c r="AA304" s="5">
        <v>231</v>
      </c>
      <c r="AB304" s="38">
        <v>775</v>
      </c>
      <c r="AC304" s="38">
        <v>3594</v>
      </c>
      <c r="AD304" s="38">
        <v>4369</v>
      </c>
    </row>
    <row r="305" spans="1:30" s="99" customFormat="1" x14ac:dyDescent="0.2">
      <c r="A305" s="30" t="s">
        <v>858</v>
      </c>
      <c r="B305" s="26">
        <v>2015</v>
      </c>
      <c r="C305" s="24" t="s">
        <v>74</v>
      </c>
      <c r="D305" s="38">
        <v>7</v>
      </c>
      <c r="E305" s="38">
        <v>189</v>
      </c>
      <c r="F305" s="38">
        <v>196</v>
      </c>
      <c r="G305" s="5">
        <v>101</v>
      </c>
      <c r="H305" s="5">
        <v>71</v>
      </c>
      <c r="I305" s="5">
        <v>172</v>
      </c>
      <c r="J305" s="38">
        <v>196</v>
      </c>
      <c r="K305" s="38">
        <v>38</v>
      </c>
      <c r="L305" s="38">
        <v>234</v>
      </c>
      <c r="M305" s="5">
        <v>0</v>
      </c>
      <c r="N305" s="5">
        <v>0</v>
      </c>
      <c r="O305" s="5">
        <v>0</v>
      </c>
      <c r="P305" s="38">
        <v>170</v>
      </c>
      <c r="Q305" s="38">
        <v>216</v>
      </c>
      <c r="R305" s="38">
        <v>386</v>
      </c>
      <c r="S305" s="5">
        <v>4</v>
      </c>
      <c r="T305" s="5">
        <v>1673</v>
      </c>
      <c r="U305" s="5">
        <v>1677</v>
      </c>
      <c r="V305" s="38">
        <v>218</v>
      </c>
      <c r="W305" s="38">
        <v>364</v>
      </c>
      <c r="X305" s="38">
        <v>582</v>
      </c>
      <c r="Y305" s="5">
        <v>125</v>
      </c>
      <c r="Z305" s="5">
        <v>507</v>
      </c>
      <c r="AA305" s="5">
        <v>632</v>
      </c>
      <c r="AB305" s="38">
        <v>821</v>
      </c>
      <c r="AC305" s="38">
        <v>3058</v>
      </c>
      <c r="AD305" s="38">
        <v>3879</v>
      </c>
    </row>
    <row r="306" spans="1:30" s="99" customFormat="1" x14ac:dyDescent="0.2">
      <c r="A306" s="30" t="s">
        <v>859</v>
      </c>
      <c r="B306" s="26">
        <v>2015</v>
      </c>
      <c r="C306" s="24" t="s">
        <v>75</v>
      </c>
      <c r="D306" s="38">
        <v>0</v>
      </c>
      <c r="E306" s="38">
        <v>61</v>
      </c>
      <c r="F306" s="38">
        <v>61</v>
      </c>
      <c r="G306" s="5">
        <v>20</v>
      </c>
      <c r="H306" s="5">
        <v>9</v>
      </c>
      <c r="I306" s="5">
        <v>29</v>
      </c>
      <c r="J306" s="38">
        <v>27</v>
      </c>
      <c r="K306" s="38">
        <v>5</v>
      </c>
      <c r="L306" s="38">
        <v>32</v>
      </c>
      <c r="M306" s="5">
        <v>26</v>
      </c>
      <c r="N306" s="5">
        <v>7</v>
      </c>
      <c r="O306" s="5">
        <v>33</v>
      </c>
      <c r="P306" s="38">
        <v>54</v>
      </c>
      <c r="Q306" s="38">
        <v>165</v>
      </c>
      <c r="R306" s="38">
        <v>219</v>
      </c>
      <c r="S306" s="5">
        <v>12</v>
      </c>
      <c r="T306" s="5">
        <v>478</v>
      </c>
      <c r="U306" s="5">
        <v>490</v>
      </c>
      <c r="V306" s="38">
        <v>4</v>
      </c>
      <c r="W306" s="38">
        <v>6</v>
      </c>
      <c r="X306" s="38">
        <v>10</v>
      </c>
      <c r="Y306" s="35" t="s">
        <v>103</v>
      </c>
      <c r="Z306" s="35" t="s">
        <v>103</v>
      </c>
      <c r="AA306" s="5">
        <v>171</v>
      </c>
      <c r="AB306" s="38">
        <v>312</v>
      </c>
      <c r="AC306" s="38">
        <v>733</v>
      </c>
      <c r="AD306" s="38">
        <v>1045</v>
      </c>
    </row>
    <row r="307" spans="1:30" s="99" customFormat="1" x14ac:dyDescent="0.2">
      <c r="A307" s="30" t="s">
        <v>860</v>
      </c>
      <c r="B307" s="26">
        <v>2015</v>
      </c>
      <c r="C307" s="24" t="s">
        <v>76</v>
      </c>
      <c r="D307" s="38">
        <v>10</v>
      </c>
      <c r="E307" s="38">
        <v>457</v>
      </c>
      <c r="F307" s="38">
        <v>467</v>
      </c>
      <c r="G307" s="5">
        <v>83</v>
      </c>
      <c r="H307" s="5">
        <v>61</v>
      </c>
      <c r="I307" s="5">
        <v>144</v>
      </c>
      <c r="J307" s="38">
        <v>359</v>
      </c>
      <c r="K307" s="38">
        <v>59</v>
      </c>
      <c r="L307" s="38">
        <v>418</v>
      </c>
      <c r="M307" s="5">
        <v>0</v>
      </c>
      <c r="N307" s="5">
        <v>0</v>
      </c>
      <c r="O307" s="5">
        <v>0</v>
      </c>
      <c r="P307" s="38">
        <v>209</v>
      </c>
      <c r="Q307" s="38">
        <v>525</v>
      </c>
      <c r="R307" s="38">
        <v>734</v>
      </c>
      <c r="S307" s="5">
        <v>10</v>
      </c>
      <c r="T307" s="5">
        <v>2201</v>
      </c>
      <c r="U307" s="5">
        <v>2211</v>
      </c>
      <c r="V307" s="38">
        <v>146</v>
      </c>
      <c r="W307" s="38">
        <v>69</v>
      </c>
      <c r="X307" s="38">
        <v>215</v>
      </c>
      <c r="Y307" s="5">
        <v>0</v>
      </c>
      <c r="Z307" s="5">
        <v>0</v>
      </c>
      <c r="AA307" s="5">
        <v>0</v>
      </c>
      <c r="AB307" s="38">
        <v>817</v>
      </c>
      <c r="AC307" s="38">
        <v>3372</v>
      </c>
      <c r="AD307" s="38">
        <v>4189</v>
      </c>
    </row>
    <row r="308" spans="1:30" s="99" customFormat="1" x14ac:dyDescent="0.2">
      <c r="A308" s="30" t="s">
        <v>861</v>
      </c>
      <c r="B308" s="26">
        <v>2015</v>
      </c>
      <c r="C308" s="24" t="s">
        <v>77</v>
      </c>
      <c r="D308" s="38">
        <v>15</v>
      </c>
      <c r="E308" s="38">
        <v>802</v>
      </c>
      <c r="F308" s="38">
        <v>817</v>
      </c>
      <c r="G308" s="5">
        <v>80</v>
      </c>
      <c r="H308" s="5">
        <v>145</v>
      </c>
      <c r="I308" s="5">
        <v>225</v>
      </c>
      <c r="J308" s="38">
        <v>322</v>
      </c>
      <c r="K308" s="38">
        <v>66</v>
      </c>
      <c r="L308" s="38">
        <v>388</v>
      </c>
      <c r="M308" s="35" t="s">
        <v>103</v>
      </c>
      <c r="N308" s="35" t="s">
        <v>103</v>
      </c>
      <c r="O308" s="5">
        <v>43</v>
      </c>
      <c r="P308" s="38">
        <v>492</v>
      </c>
      <c r="Q308" s="38">
        <v>1441</v>
      </c>
      <c r="R308" s="38">
        <v>1933</v>
      </c>
      <c r="S308" s="5">
        <v>9</v>
      </c>
      <c r="T308" s="5">
        <v>1726</v>
      </c>
      <c r="U308" s="5">
        <v>1735</v>
      </c>
      <c r="V308" s="38">
        <v>92</v>
      </c>
      <c r="W308" s="38">
        <v>33</v>
      </c>
      <c r="X308" s="38">
        <v>125</v>
      </c>
      <c r="Y308" s="5">
        <v>831</v>
      </c>
      <c r="Z308" s="5">
        <v>4790</v>
      </c>
      <c r="AA308" s="5">
        <v>5621</v>
      </c>
      <c r="AB308" s="38">
        <v>1883</v>
      </c>
      <c r="AC308" s="38">
        <v>9004</v>
      </c>
      <c r="AD308" s="38">
        <v>10887</v>
      </c>
    </row>
    <row r="309" spans="1:30" s="99" customFormat="1" x14ac:dyDescent="0.2">
      <c r="A309" s="30" t="s">
        <v>862</v>
      </c>
      <c r="B309" s="26">
        <v>2015</v>
      </c>
      <c r="C309" s="24" t="s">
        <v>78</v>
      </c>
      <c r="D309" s="38">
        <v>10</v>
      </c>
      <c r="E309" s="38">
        <v>352</v>
      </c>
      <c r="F309" s="38">
        <v>362</v>
      </c>
      <c r="G309" s="5">
        <v>126</v>
      </c>
      <c r="H309" s="5">
        <v>69</v>
      </c>
      <c r="I309" s="5">
        <v>195</v>
      </c>
      <c r="J309" s="38">
        <v>165</v>
      </c>
      <c r="K309" s="38">
        <v>17</v>
      </c>
      <c r="L309" s="38">
        <v>182</v>
      </c>
      <c r="M309" s="5">
        <v>36</v>
      </c>
      <c r="N309" s="5">
        <v>8</v>
      </c>
      <c r="O309" s="5">
        <v>44</v>
      </c>
      <c r="P309" s="38">
        <v>204</v>
      </c>
      <c r="Q309" s="38">
        <v>196</v>
      </c>
      <c r="R309" s="38">
        <v>400</v>
      </c>
      <c r="S309" s="5">
        <v>66</v>
      </c>
      <c r="T309" s="5">
        <v>1767</v>
      </c>
      <c r="U309" s="5">
        <v>1833</v>
      </c>
      <c r="V309" s="38">
        <v>49</v>
      </c>
      <c r="W309" s="38">
        <v>113</v>
      </c>
      <c r="X309" s="38">
        <v>162</v>
      </c>
      <c r="Y309" s="5">
        <v>37</v>
      </c>
      <c r="Z309" s="5">
        <v>74</v>
      </c>
      <c r="AA309" s="5">
        <v>111</v>
      </c>
      <c r="AB309" s="38">
        <v>693</v>
      </c>
      <c r="AC309" s="38">
        <v>2596</v>
      </c>
      <c r="AD309" s="38">
        <v>3289</v>
      </c>
    </row>
    <row r="310" spans="1:30" s="99" customFormat="1" x14ac:dyDescent="0.2">
      <c r="A310" s="30" t="s">
        <v>863</v>
      </c>
      <c r="B310" s="26">
        <v>2015</v>
      </c>
      <c r="C310" s="24" t="s">
        <v>79</v>
      </c>
      <c r="D310" s="38">
        <v>15</v>
      </c>
      <c r="E310" s="38">
        <v>396</v>
      </c>
      <c r="F310" s="38">
        <v>411</v>
      </c>
      <c r="G310" s="5">
        <v>407</v>
      </c>
      <c r="H310" s="5">
        <v>48</v>
      </c>
      <c r="I310" s="5">
        <v>455</v>
      </c>
      <c r="J310" s="38">
        <v>264</v>
      </c>
      <c r="K310" s="38">
        <v>25</v>
      </c>
      <c r="L310" s="38">
        <v>289</v>
      </c>
      <c r="M310" s="5">
        <v>113</v>
      </c>
      <c r="N310" s="5">
        <v>19</v>
      </c>
      <c r="O310" s="5">
        <v>132</v>
      </c>
      <c r="P310" s="38">
        <v>748</v>
      </c>
      <c r="Q310" s="38">
        <v>16</v>
      </c>
      <c r="R310" s="38">
        <v>764</v>
      </c>
      <c r="S310" s="5">
        <v>57</v>
      </c>
      <c r="T310" s="5">
        <v>3226</v>
      </c>
      <c r="U310" s="5">
        <v>3283</v>
      </c>
      <c r="V310" s="38">
        <v>952</v>
      </c>
      <c r="W310" s="38">
        <v>37</v>
      </c>
      <c r="X310" s="38">
        <v>989</v>
      </c>
      <c r="Y310" s="5">
        <v>0</v>
      </c>
      <c r="Z310" s="5">
        <v>0</v>
      </c>
      <c r="AA310" s="5">
        <v>0</v>
      </c>
      <c r="AB310" s="38">
        <v>2556</v>
      </c>
      <c r="AC310" s="38">
        <v>3767</v>
      </c>
      <c r="AD310" s="38">
        <v>6323</v>
      </c>
    </row>
    <row r="311" spans="1:30" s="99" customFormat="1" x14ac:dyDescent="0.2">
      <c r="A311" s="30" t="s">
        <v>864</v>
      </c>
      <c r="B311" s="26">
        <v>2015</v>
      </c>
      <c r="C311" s="24" t="s">
        <v>80</v>
      </c>
      <c r="D311" s="38">
        <v>18</v>
      </c>
      <c r="E311" s="38">
        <v>691</v>
      </c>
      <c r="F311" s="38">
        <v>709</v>
      </c>
      <c r="G311" s="5">
        <v>503</v>
      </c>
      <c r="H311" s="5">
        <v>208</v>
      </c>
      <c r="I311" s="5">
        <v>711</v>
      </c>
      <c r="J311" s="38">
        <v>155</v>
      </c>
      <c r="K311" s="38">
        <v>11</v>
      </c>
      <c r="L311" s="38">
        <v>166</v>
      </c>
      <c r="M311" s="5">
        <v>203</v>
      </c>
      <c r="N311" s="5">
        <v>35</v>
      </c>
      <c r="O311" s="5">
        <v>238</v>
      </c>
      <c r="P311" s="38">
        <v>918</v>
      </c>
      <c r="Q311" s="38">
        <v>3232</v>
      </c>
      <c r="R311" s="38">
        <v>4150</v>
      </c>
      <c r="S311" s="5">
        <v>6</v>
      </c>
      <c r="T311" s="5">
        <v>700</v>
      </c>
      <c r="U311" s="5">
        <v>706</v>
      </c>
      <c r="V311" s="38">
        <v>270</v>
      </c>
      <c r="W311" s="38">
        <v>279</v>
      </c>
      <c r="X311" s="38">
        <v>549</v>
      </c>
      <c r="Y311" s="5">
        <v>106</v>
      </c>
      <c r="Z311" s="5">
        <v>333</v>
      </c>
      <c r="AA311" s="5">
        <v>439</v>
      </c>
      <c r="AB311" s="38">
        <v>2179</v>
      </c>
      <c r="AC311" s="38">
        <v>5489</v>
      </c>
      <c r="AD311" s="38">
        <v>7668</v>
      </c>
    </row>
    <row r="312" spans="1:30" s="99" customFormat="1" x14ac:dyDescent="0.2">
      <c r="A312" s="30" t="s">
        <v>865</v>
      </c>
      <c r="B312" s="26">
        <v>2015</v>
      </c>
      <c r="C312" s="25" t="s">
        <v>24</v>
      </c>
      <c r="D312" s="38">
        <v>270</v>
      </c>
      <c r="E312" s="38">
        <v>9913</v>
      </c>
      <c r="F312" s="38">
        <v>10183</v>
      </c>
      <c r="G312" s="5">
        <v>6894</v>
      </c>
      <c r="H312" s="5">
        <v>4501</v>
      </c>
      <c r="I312" s="5">
        <v>11395</v>
      </c>
      <c r="J312" s="38">
        <v>10062</v>
      </c>
      <c r="K312" s="38">
        <v>1224</v>
      </c>
      <c r="L312" s="38">
        <v>11286</v>
      </c>
      <c r="M312" s="5">
        <v>1328</v>
      </c>
      <c r="N312" s="5">
        <v>244</v>
      </c>
      <c r="O312" s="5">
        <v>1572</v>
      </c>
      <c r="P312" s="38">
        <v>16197</v>
      </c>
      <c r="Q312" s="38">
        <v>44635</v>
      </c>
      <c r="R312" s="38">
        <v>60832</v>
      </c>
      <c r="S312" s="5">
        <v>1006</v>
      </c>
      <c r="T312" s="5">
        <v>63879</v>
      </c>
      <c r="U312" s="5">
        <v>64885</v>
      </c>
      <c r="V312" s="38">
        <v>8572</v>
      </c>
      <c r="W312" s="38">
        <v>6807</v>
      </c>
      <c r="X312" s="38">
        <v>15379</v>
      </c>
      <c r="Y312" s="5">
        <v>8965</v>
      </c>
      <c r="Z312" s="5">
        <v>20928</v>
      </c>
      <c r="AA312" s="5">
        <v>29893</v>
      </c>
      <c r="AB312" s="38">
        <v>53294</v>
      </c>
      <c r="AC312" s="38">
        <v>152131</v>
      </c>
      <c r="AD312" s="38">
        <v>205425</v>
      </c>
    </row>
    <row r="313" spans="1:30" x14ac:dyDescent="0.2">
      <c r="A313" s="30" t="s">
        <v>799</v>
      </c>
      <c r="D313" s="33"/>
      <c r="E313" s="33"/>
      <c r="F313" s="33"/>
      <c r="J313" s="33"/>
      <c r="K313" s="33"/>
      <c r="L313" s="33"/>
      <c r="P313" s="33"/>
      <c r="Q313" s="33"/>
      <c r="R313" s="33"/>
      <c r="V313" s="33"/>
      <c r="W313" s="33"/>
      <c r="X313" s="33"/>
      <c r="AB313" s="33"/>
      <c r="AC313" s="33"/>
      <c r="AD313" s="33"/>
    </row>
    <row r="314" spans="1:30" x14ac:dyDescent="0.2">
      <c r="A314" s="30" t="s">
        <v>799</v>
      </c>
      <c r="D314" s="33"/>
      <c r="E314" s="33"/>
      <c r="F314" s="33"/>
      <c r="J314" s="33"/>
      <c r="K314" s="33"/>
      <c r="L314" s="33"/>
      <c r="P314" s="33"/>
      <c r="Q314" s="33"/>
      <c r="R314" s="33"/>
      <c r="V314" s="33"/>
      <c r="W314" s="33"/>
      <c r="X314" s="33"/>
      <c r="AB314" s="33"/>
      <c r="AC314" s="33"/>
      <c r="AD314" s="33"/>
    </row>
    <row r="315" spans="1:30" s="26" customFormat="1" x14ac:dyDescent="0.2">
      <c r="A315" s="30" t="s">
        <v>799</v>
      </c>
      <c r="C315" s="95"/>
      <c r="D315" s="96"/>
      <c r="E315" s="96"/>
      <c r="F315" s="96"/>
      <c r="G315" s="96"/>
      <c r="H315" s="96"/>
      <c r="I315" s="96"/>
      <c r="J315" s="96"/>
    </row>
    <row r="316" spans="1:30" s="26" customFormat="1" ht="38.25" x14ac:dyDescent="0.2">
      <c r="A316" s="30" t="s">
        <v>799</v>
      </c>
      <c r="C316" s="95"/>
      <c r="D316" s="96" t="s">
        <v>618</v>
      </c>
      <c r="E316" s="96" t="s">
        <v>619</v>
      </c>
      <c r="F316" s="96" t="s">
        <v>620</v>
      </c>
      <c r="G316" s="96" t="s">
        <v>4</v>
      </c>
      <c r="H316" s="96"/>
      <c r="I316" s="96"/>
      <c r="J316" s="96"/>
      <c r="M316" s="21"/>
      <c r="N316" s="22"/>
      <c r="O316" s="22"/>
      <c r="P316" s="22"/>
      <c r="Q316" s="22"/>
    </row>
    <row r="317" spans="1:30" s="26" customFormat="1" x14ac:dyDescent="0.2">
      <c r="A317" s="30" t="s">
        <v>799</v>
      </c>
      <c r="C317" s="24"/>
      <c r="D317" s="5"/>
      <c r="E317" s="5"/>
      <c r="F317" s="5"/>
      <c r="G317" s="5"/>
      <c r="H317" s="5"/>
      <c r="I317" s="5"/>
      <c r="J317" s="5"/>
      <c r="M317" s="21"/>
      <c r="N317" s="22"/>
      <c r="O317" s="22"/>
      <c r="P317" s="22"/>
      <c r="Q317" s="22"/>
    </row>
    <row r="318" spans="1:30" s="26" customFormat="1" x14ac:dyDescent="0.2">
      <c r="A318" s="30" t="s">
        <v>555</v>
      </c>
      <c r="B318" s="26">
        <v>2013</v>
      </c>
      <c r="C318" s="24" t="s">
        <v>49</v>
      </c>
      <c r="D318" s="152">
        <v>2689</v>
      </c>
      <c r="E318" s="152">
        <v>245</v>
      </c>
      <c r="F318" s="152">
        <v>867</v>
      </c>
      <c r="G318" s="152">
        <v>3801</v>
      </c>
      <c r="H318" s="5"/>
      <c r="I318" s="5"/>
      <c r="J318" s="5"/>
      <c r="M318" s="21"/>
      <c r="N318" s="22"/>
      <c r="O318" s="22"/>
      <c r="P318" s="22"/>
      <c r="Q318" s="22"/>
    </row>
    <row r="319" spans="1:30" s="26" customFormat="1" x14ac:dyDescent="0.2">
      <c r="A319" s="30" t="s">
        <v>556</v>
      </c>
      <c r="B319" s="26">
        <v>2013</v>
      </c>
      <c r="C319" s="24" t="s">
        <v>50</v>
      </c>
      <c r="D319" s="152">
        <v>1248</v>
      </c>
      <c r="E319" s="152">
        <v>304</v>
      </c>
      <c r="F319" s="152">
        <v>2776</v>
      </c>
      <c r="G319" s="152">
        <v>4328</v>
      </c>
      <c r="H319" s="5"/>
      <c r="I319" s="5"/>
      <c r="J319" s="5"/>
      <c r="M319" s="23"/>
      <c r="N319" s="4"/>
      <c r="O319" s="4"/>
      <c r="P319" s="4"/>
      <c r="Q319" s="4"/>
    </row>
    <row r="320" spans="1:30" s="26" customFormat="1" x14ac:dyDescent="0.2">
      <c r="A320" s="30" t="s">
        <v>557</v>
      </c>
      <c r="B320" s="26">
        <v>2013</v>
      </c>
      <c r="C320" s="24" t="s">
        <v>51</v>
      </c>
      <c r="D320" s="152">
        <v>3952</v>
      </c>
      <c r="E320" s="152">
        <v>8</v>
      </c>
      <c r="F320" s="152">
        <v>65</v>
      </c>
      <c r="G320" s="152">
        <v>4025</v>
      </c>
      <c r="H320" s="5"/>
      <c r="I320" s="5"/>
      <c r="J320" s="5"/>
      <c r="M320" s="23"/>
      <c r="N320" s="4"/>
      <c r="O320" s="4"/>
      <c r="P320" s="4"/>
      <c r="Q320" s="4"/>
    </row>
    <row r="321" spans="1:17" s="26" customFormat="1" x14ac:dyDescent="0.2">
      <c r="A321" s="30" t="s">
        <v>558</v>
      </c>
      <c r="B321" s="26">
        <v>2013</v>
      </c>
      <c r="C321" s="24" t="s">
        <v>52</v>
      </c>
      <c r="D321" s="38" t="s">
        <v>103</v>
      </c>
      <c r="E321" s="38" t="s">
        <v>103</v>
      </c>
      <c r="F321" s="38" t="s">
        <v>103</v>
      </c>
      <c r="G321" s="152">
        <v>2192</v>
      </c>
      <c r="H321" s="5"/>
      <c r="I321" s="5"/>
      <c r="J321" s="5"/>
      <c r="M321" s="23"/>
      <c r="N321" s="4"/>
      <c r="O321" s="4"/>
      <c r="P321" s="4"/>
      <c r="Q321" s="4"/>
    </row>
    <row r="322" spans="1:17" s="26" customFormat="1" x14ac:dyDescent="0.2">
      <c r="A322" s="30" t="s">
        <v>559</v>
      </c>
      <c r="B322" s="26">
        <v>2013</v>
      </c>
      <c r="C322" s="24" t="s">
        <v>53</v>
      </c>
      <c r="D322" s="152">
        <v>1633</v>
      </c>
      <c r="E322" s="152">
        <v>9</v>
      </c>
      <c r="F322" s="152">
        <v>110</v>
      </c>
      <c r="G322" s="152">
        <v>1752</v>
      </c>
      <c r="H322" s="5"/>
      <c r="I322" s="5"/>
      <c r="J322" s="5"/>
      <c r="M322" s="23"/>
      <c r="N322" s="4"/>
      <c r="O322" s="4"/>
      <c r="P322" s="4"/>
      <c r="Q322" s="4"/>
    </row>
    <row r="323" spans="1:17" s="26" customFormat="1" x14ac:dyDescent="0.2">
      <c r="A323" s="30" t="s">
        <v>560</v>
      </c>
      <c r="B323" s="26">
        <v>2013</v>
      </c>
      <c r="C323" s="24" t="s">
        <v>54</v>
      </c>
      <c r="D323" s="38" t="s">
        <v>103</v>
      </c>
      <c r="E323" s="38" t="s">
        <v>103</v>
      </c>
      <c r="F323" s="38" t="s">
        <v>103</v>
      </c>
      <c r="G323" s="152">
        <v>3854</v>
      </c>
      <c r="H323" s="5"/>
      <c r="I323" s="5"/>
      <c r="J323" s="5"/>
      <c r="M323" s="23"/>
      <c r="N323" s="4"/>
      <c r="O323" s="4"/>
      <c r="P323" s="4"/>
      <c r="Q323" s="4"/>
    </row>
    <row r="324" spans="1:17" s="26" customFormat="1" x14ac:dyDescent="0.2">
      <c r="A324" s="30" t="s">
        <v>561</v>
      </c>
      <c r="B324" s="26">
        <v>2013</v>
      </c>
      <c r="C324" s="24" t="s">
        <v>55</v>
      </c>
      <c r="D324" s="152">
        <v>1676</v>
      </c>
      <c r="E324" s="152">
        <v>109</v>
      </c>
      <c r="F324" s="152">
        <v>5002</v>
      </c>
      <c r="G324" s="152">
        <v>6787</v>
      </c>
      <c r="H324" s="5"/>
      <c r="I324" s="5"/>
      <c r="J324" s="5"/>
      <c r="M324" s="23"/>
      <c r="N324" s="4"/>
      <c r="O324" s="4"/>
      <c r="P324" s="4"/>
      <c r="Q324" s="4"/>
    </row>
    <row r="325" spans="1:17" s="26" customFormat="1" x14ac:dyDescent="0.2">
      <c r="A325" s="30" t="s">
        <v>562</v>
      </c>
      <c r="B325" s="26">
        <v>2013</v>
      </c>
      <c r="C325" s="24" t="s">
        <v>56</v>
      </c>
      <c r="D325" s="152">
        <v>3987</v>
      </c>
      <c r="E325" s="152">
        <v>90</v>
      </c>
      <c r="F325" s="152">
        <v>44</v>
      </c>
      <c r="G325" s="152">
        <v>4121</v>
      </c>
      <c r="H325" s="5"/>
      <c r="I325" s="5"/>
      <c r="J325" s="5"/>
      <c r="M325" s="23"/>
      <c r="N325" s="4"/>
      <c r="O325" s="4"/>
      <c r="P325" s="4"/>
      <c r="Q325" s="4"/>
    </row>
    <row r="326" spans="1:17" s="26" customFormat="1" x14ac:dyDescent="0.2">
      <c r="A326" s="30" t="s">
        <v>563</v>
      </c>
      <c r="B326" s="26">
        <v>2013</v>
      </c>
      <c r="C326" s="24" t="s">
        <v>57</v>
      </c>
      <c r="D326" s="152">
        <v>2326</v>
      </c>
      <c r="E326" s="152">
        <v>31</v>
      </c>
      <c r="F326" s="152">
        <v>531</v>
      </c>
      <c r="G326" s="152">
        <v>2888</v>
      </c>
      <c r="H326" s="5"/>
      <c r="I326" s="5"/>
      <c r="J326" s="5"/>
      <c r="M326" s="23"/>
      <c r="N326" s="4"/>
      <c r="O326" s="4"/>
      <c r="P326" s="4"/>
      <c r="Q326" s="4"/>
    </row>
    <row r="327" spans="1:17" s="26" customFormat="1" x14ac:dyDescent="0.2">
      <c r="A327" s="30" t="s">
        <v>564</v>
      </c>
      <c r="B327" s="26">
        <v>2013</v>
      </c>
      <c r="C327" s="24" t="s">
        <v>58</v>
      </c>
      <c r="D327" s="152">
        <v>727</v>
      </c>
      <c r="E327" s="152">
        <v>6</v>
      </c>
      <c r="F327" s="152">
        <v>2542</v>
      </c>
      <c r="G327" s="152">
        <v>3275</v>
      </c>
      <c r="H327" s="5"/>
      <c r="I327" s="5"/>
      <c r="J327" s="5"/>
      <c r="M327" s="23"/>
      <c r="N327" s="4"/>
      <c r="O327" s="4"/>
      <c r="P327" s="4"/>
      <c r="Q327" s="4"/>
    </row>
    <row r="328" spans="1:17" s="26" customFormat="1" x14ac:dyDescent="0.2">
      <c r="A328" s="30" t="s">
        <v>565</v>
      </c>
      <c r="B328" s="26">
        <v>2013</v>
      </c>
      <c r="C328" s="24" t="s">
        <v>59</v>
      </c>
      <c r="D328" s="152">
        <v>1321</v>
      </c>
      <c r="E328" s="152">
        <v>52</v>
      </c>
      <c r="F328" s="152">
        <v>703</v>
      </c>
      <c r="G328" s="152">
        <v>2076</v>
      </c>
      <c r="H328" s="5"/>
      <c r="I328" s="5"/>
      <c r="J328" s="5"/>
      <c r="M328" s="23"/>
      <c r="N328" s="4"/>
      <c r="O328" s="4"/>
      <c r="P328" s="4"/>
      <c r="Q328" s="4"/>
    </row>
    <row r="329" spans="1:17" s="26" customFormat="1" x14ac:dyDescent="0.2">
      <c r="A329" s="30" t="s">
        <v>566</v>
      </c>
      <c r="B329" s="26">
        <v>2013</v>
      </c>
      <c r="C329" s="24" t="s">
        <v>60</v>
      </c>
      <c r="D329" s="152">
        <v>4432</v>
      </c>
      <c r="E329" s="152">
        <v>65</v>
      </c>
      <c r="F329" s="152">
        <v>4476</v>
      </c>
      <c r="G329" s="152">
        <v>8973</v>
      </c>
      <c r="H329" s="5"/>
      <c r="I329" s="5"/>
      <c r="J329" s="5"/>
      <c r="M329" s="23"/>
      <c r="N329" s="4"/>
      <c r="O329" s="4"/>
      <c r="P329" s="4"/>
      <c r="Q329" s="4"/>
    </row>
    <row r="330" spans="1:17" s="26" customFormat="1" x14ac:dyDescent="0.2">
      <c r="A330" s="30" t="s">
        <v>567</v>
      </c>
      <c r="B330" s="26">
        <v>2013</v>
      </c>
      <c r="C330" s="24" t="s">
        <v>61</v>
      </c>
      <c r="D330" s="38" t="s">
        <v>103</v>
      </c>
      <c r="E330" s="38" t="s">
        <v>103</v>
      </c>
      <c r="F330" s="38" t="s">
        <v>103</v>
      </c>
      <c r="G330" s="152">
        <v>858</v>
      </c>
      <c r="H330" s="5"/>
      <c r="I330" s="5"/>
      <c r="J330" s="5"/>
      <c r="M330" s="23"/>
      <c r="N330" s="4"/>
      <c r="O330" s="4"/>
      <c r="P330" s="4"/>
      <c r="Q330" s="4"/>
    </row>
    <row r="331" spans="1:17" s="26" customFormat="1" x14ac:dyDescent="0.2">
      <c r="A331" s="30" t="s">
        <v>568</v>
      </c>
      <c r="B331" s="26">
        <v>2013</v>
      </c>
      <c r="C331" s="24" t="s">
        <v>62</v>
      </c>
      <c r="D331" s="152">
        <v>4730</v>
      </c>
      <c r="E331" s="152">
        <v>21</v>
      </c>
      <c r="F331" s="152">
        <v>690</v>
      </c>
      <c r="G331" s="152">
        <v>5441</v>
      </c>
      <c r="H331" s="5"/>
      <c r="I331" s="5"/>
      <c r="J331" s="5"/>
      <c r="M331" s="23"/>
      <c r="N331" s="4"/>
      <c r="O331" s="4"/>
      <c r="P331" s="4"/>
      <c r="Q331" s="4"/>
    </row>
    <row r="332" spans="1:17" s="26" customFormat="1" x14ac:dyDescent="0.2">
      <c r="A332" s="30" t="s">
        <v>569</v>
      </c>
      <c r="B332" s="26">
        <v>2013</v>
      </c>
      <c r="C332" s="24" t="s">
        <v>63</v>
      </c>
      <c r="D332" s="152">
        <v>7089</v>
      </c>
      <c r="E332" s="152">
        <v>34</v>
      </c>
      <c r="F332" s="152">
        <v>1400</v>
      </c>
      <c r="G332" s="152">
        <v>8523</v>
      </c>
      <c r="H332" s="5"/>
      <c r="I332" s="5"/>
      <c r="J332" s="5"/>
      <c r="M332" s="23"/>
      <c r="N332" s="4"/>
      <c r="O332" s="4"/>
      <c r="P332" s="4"/>
      <c r="Q332" s="4"/>
    </row>
    <row r="333" spans="1:17" s="26" customFormat="1" x14ac:dyDescent="0.2">
      <c r="A333" s="30" t="s">
        <v>570</v>
      </c>
      <c r="B333" s="26">
        <v>2013</v>
      </c>
      <c r="C333" s="24" t="s">
        <v>64</v>
      </c>
      <c r="D333" s="152">
        <v>5030</v>
      </c>
      <c r="E333" s="152">
        <v>98</v>
      </c>
      <c r="F333" s="152">
        <v>12867</v>
      </c>
      <c r="G333" s="152">
        <v>17995</v>
      </c>
      <c r="H333" s="5"/>
      <c r="I333" s="5"/>
      <c r="J333" s="5"/>
      <c r="M333" s="23"/>
      <c r="N333" s="4"/>
      <c r="O333" s="4"/>
      <c r="P333" s="4"/>
      <c r="Q333" s="4"/>
    </row>
    <row r="334" spans="1:17" s="26" customFormat="1" x14ac:dyDescent="0.2">
      <c r="A334" s="30" t="s">
        <v>571</v>
      </c>
      <c r="B334" s="26">
        <v>2013</v>
      </c>
      <c r="C334" s="24" t="s">
        <v>65</v>
      </c>
      <c r="D334" s="152">
        <v>3833</v>
      </c>
      <c r="E334" s="152">
        <v>9</v>
      </c>
      <c r="F334" s="152">
        <v>2350</v>
      </c>
      <c r="G334" s="152">
        <v>6192</v>
      </c>
      <c r="H334" s="5"/>
      <c r="I334" s="5"/>
      <c r="J334" s="5"/>
      <c r="M334" s="23"/>
      <c r="N334" s="4"/>
      <c r="O334" s="4"/>
      <c r="P334" s="4"/>
      <c r="Q334" s="4"/>
    </row>
    <row r="335" spans="1:17" s="26" customFormat="1" x14ac:dyDescent="0.2">
      <c r="A335" s="30" t="s">
        <v>572</v>
      </c>
      <c r="B335" s="26">
        <v>2013</v>
      </c>
      <c r="C335" s="24" t="s">
        <v>66</v>
      </c>
      <c r="D335" s="38" t="s">
        <v>103</v>
      </c>
      <c r="E335" s="38" t="s">
        <v>103</v>
      </c>
      <c r="F335" s="38" t="s">
        <v>103</v>
      </c>
      <c r="G335" s="152">
        <v>2724</v>
      </c>
      <c r="H335" s="5"/>
      <c r="I335" s="5"/>
      <c r="J335" s="5"/>
      <c r="M335" s="23"/>
      <c r="N335" s="4"/>
      <c r="O335" s="4"/>
      <c r="P335" s="4"/>
      <c r="Q335" s="4"/>
    </row>
    <row r="336" spans="1:17" s="26" customFormat="1" x14ac:dyDescent="0.2">
      <c r="A336" s="30" t="s">
        <v>573</v>
      </c>
      <c r="B336" s="26">
        <v>2013</v>
      </c>
      <c r="C336" s="24" t="s">
        <v>67</v>
      </c>
      <c r="D336" s="152">
        <v>1604</v>
      </c>
      <c r="E336" s="152">
        <v>11</v>
      </c>
      <c r="F336" s="152">
        <v>801</v>
      </c>
      <c r="G336" s="152">
        <v>2416</v>
      </c>
      <c r="H336" s="5"/>
      <c r="I336" s="5"/>
      <c r="J336" s="5"/>
      <c r="M336" s="23"/>
      <c r="N336" s="4"/>
      <c r="O336" s="4"/>
      <c r="P336" s="4"/>
      <c r="Q336" s="4"/>
    </row>
    <row r="337" spans="1:17" s="26" customFormat="1" x14ac:dyDescent="0.2">
      <c r="A337" s="30" t="s">
        <v>574</v>
      </c>
      <c r="B337" s="26">
        <v>2013</v>
      </c>
      <c r="C337" s="24" t="s">
        <v>68</v>
      </c>
      <c r="D337" s="152">
        <v>2008</v>
      </c>
      <c r="E337" s="152">
        <v>5</v>
      </c>
      <c r="F337" s="152">
        <v>339</v>
      </c>
      <c r="G337" s="152">
        <v>2352</v>
      </c>
      <c r="H337" s="5"/>
      <c r="I337" s="5"/>
      <c r="J337" s="5"/>
      <c r="M337" s="23"/>
      <c r="N337" s="4"/>
      <c r="O337" s="4"/>
      <c r="P337" s="4"/>
      <c r="Q337" s="4"/>
    </row>
    <row r="338" spans="1:17" s="26" customFormat="1" x14ac:dyDescent="0.2">
      <c r="A338" s="30" t="s">
        <v>575</v>
      </c>
      <c r="B338" s="26">
        <v>2013</v>
      </c>
      <c r="C338" s="24" t="s">
        <v>69</v>
      </c>
      <c r="D338" s="152">
        <v>2653</v>
      </c>
      <c r="E338" s="152">
        <v>22</v>
      </c>
      <c r="F338" s="152">
        <v>1564</v>
      </c>
      <c r="G338" s="152">
        <v>4239</v>
      </c>
      <c r="H338" s="5"/>
      <c r="I338" s="5"/>
      <c r="J338" s="5"/>
      <c r="M338" s="23"/>
      <c r="N338" s="4"/>
      <c r="O338" s="4"/>
      <c r="P338" s="4"/>
      <c r="Q338" s="4"/>
    </row>
    <row r="339" spans="1:17" s="26" customFormat="1" x14ac:dyDescent="0.2">
      <c r="A339" s="30" t="s">
        <v>576</v>
      </c>
      <c r="B339" s="26">
        <v>2013</v>
      </c>
      <c r="C339" s="24" t="s">
        <v>70</v>
      </c>
      <c r="D339" s="152">
        <v>8196</v>
      </c>
      <c r="E339" s="152">
        <v>156</v>
      </c>
      <c r="F339" s="152">
        <v>4607</v>
      </c>
      <c r="G339" s="152">
        <v>12959</v>
      </c>
      <c r="H339" s="5"/>
      <c r="I339" s="5"/>
      <c r="J339" s="5"/>
      <c r="M339" s="23"/>
      <c r="N339" s="4"/>
      <c r="O339" s="4"/>
      <c r="P339" s="4"/>
      <c r="Q339" s="4"/>
    </row>
    <row r="340" spans="1:17" s="26" customFormat="1" x14ac:dyDescent="0.2">
      <c r="A340" s="30" t="s">
        <v>577</v>
      </c>
      <c r="B340" s="26">
        <v>2013</v>
      </c>
      <c r="C340" s="24" t="s">
        <v>71</v>
      </c>
      <c r="D340" s="152">
        <v>247</v>
      </c>
      <c r="E340" s="152">
        <v>0</v>
      </c>
      <c r="F340" s="152">
        <v>413</v>
      </c>
      <c r="G340" s="152">
        <v>660</v>
      </c>
      <c r="H340" s="5"/>
      <c r="I340" s="5"/>
      <c r="J340" s="5"/>
      <c r="M340" s="23"/>
      <c r="N340" s="4"/>
      <c r="O340" s="4"/>
      <c r="P340" s="4"/>
      <c r="Q340" s="4"/>
    </row>
    <row r="341" spans="1:17" s="26" customFormat="1" x14ac:dyDescent="0.2">
      <c r="A341" s="30" t="s">
        <v>578</v>
      </c>
      <c r="B341" s="26">
        <v>2013</v>
      </c>
      <c r="C341" s="24" t="s">
        <v>72</v>
      </c>
      <c r="D341" s="193">
        <v>2079</v>
      </c>
      <c r="E341" s="193">
        <v>533</v>
      </c>
      <c r="F341" s="193">
        <v>546</v>
      </c>
      <c r="G341" s="193">
        <v>3158</v>
      </c>
      <c r="H341" s="5"/>
      <c r="I341" s="5"/>
      <c r="J341" s="5"/>
      <c r="M341" s="23"/>
      <c r="N341" s="4"/>
      <c r="O341" s="4"/>
      <c r="P341" s="4"/>
      <c r="Q341" s="4"/>
    </row>
    <row r="342" spans="1:17" s="26" customFormat="1" x14ac:dyDescent="0.2">
      <c r="A342" s="30" t="s">
        <v>579</v>
      </c>
      <c r="B342" s="26">
        <v>2013</v>
      </c>
      <c r="C342" s="24" t="s">
        <v>73</v>
      </c>
      <c r="D342" s="193">
        <v>3170</v>
      </c>
      <c r="E342" s="193">
        <v>114</v>
      </c>
      <c r="F342" s="193">
        <v>584</v>
      </c>
      <c r="G342" s="193">
        <v>3868</v>
      </c>
      <c r="H342" s="5"/>
      <c r="I342" s="5"/>
      <c r="J342" s="5"/>
      <c r="M342" s="23"/>
      <c r="N342" s="4"/>
      <c r="O342" s="4"/>
      <c r="P342" s="4"/>
      <c r="Q342" s="4"/>
    </row>
    <row r="343" spans="1:17" s="26" customFormat="1" x14ac:dyDescent="0.2">
      <c r="A343" s="30" t="s">
        <v>580</v>
      </c>
      <c r="B343" s="26">
        <v>2013</v>
      </c>
      <c r="C343" s="24" t="s">
        <v>74</v>
      </c>
      <c r="D343" s="193">
        <v>2575</v>
      </c>
      <c r="E343" s="193">
        <v>764</v>
      </c>
      <c r="F343" s="193">
        <v>1219</v>
      </c>
      <c r="G343" s="193">
        <v>4558</v>
      </c>
      <c r="H343" s="5"/>
      <c r="I343" s="5"/>
      <c r="J343" s="5"/>
      <c r="M343" s="23"/>
      <c r="N343" s="4"/>
      <c r="O343" s="4"/>
      <c r="P343" s="4"/>
      <c r="Q343" s="4"/>
    </row>
    <row r="344" spans="1:17" s="26" customFormat="1" x14ac:dyDescent="0.2">
      <c r="A344" s="30" t="s">
        <v>581</v>
      </c>
      <c r="B344" s="26">
        <v>2013</v>
      </c>
      <c r="C344" s="24" t="s">
        <v>75</v>
      </c>
      <c r="D344" s="38" t="s">
        <v>103</v>
      </c>
      <c r="E344" s="38" t="s">
        <v>103</v>
      </c>
      <c r="F344" s="38" t="s">
        <v>103</v>
      </c>
      <c r="G344" s="193">
        <v>968</v>
      </c>
      <c r="H344" s="5"/>
      <c r="I344" s="5"/>
      <c r="J344" s="5"/>
      <c r="M344" s="23"/>
      <c r="N344" s="4"/>
      <c r="O344" s="4"/>
      <c r="P344" s="4"/>
      <c r="Q344" s="4"/>
    </row>
    <row r="345" spans="1:17" s="26" customFormat="1" x14ac:dyDescent="0.2">
      <c r="A345" s="30" t="s">
        <v>582</v>
      </c>
      <c r="B345" s="26">
        <v>2013</v>
      </c>
      <c r="C345" s="24" t="s">
        <v>76</v>
      </c>
      <c r="D345" s="193">
        <v>4217</v>
      </c>
      <c r="E345" s="193">
        <v>4</v>
      </c>
      <c r="F345" s="193">
        <v>0</v>
      </c>
      <c r="G345" s="193">
        <v>4221</v>
      </c>
      <c r="H345" s="5"/>
      <c r="I345" s="5"/>
      <c r="J345" s="5"/>
      <c r="M345" s="23"/>
      <c r="N345" s="4"/>
      <c r="O345" s="4"/>
      <c r="P345" s="4"/>
      <c r="Q345" s="4"/>
    </row>
    <row r="346" spans="1:17" s="26" customFormat="1" x14ac:dyDescent="0.2">
      <c r="A346" s="30" t="s">
        <v>583</v>
      </c>
      <c r="B346" s="26">
        <v>2013</v>
      </c>
      <c r="C346" s="24" t="s">
        <v>77</v>
      </c>
      <c r="D346" s="193">
        <v>3335</v>
      </c>
      <c r="E346" s="193">
        <v>98</v>
      </c>
      <c r="F346" s="193">
        <v>6101</v>
      </c>
      <c r="G346" s="193">
        <v>9534</v>
      </c>
      <c r="H346" s="5"/>
      <c r="I346" s="5"/>
      <c r="J346" s="5"/>
      <c r="M346" s="23"/>
      <c r="N346" s="4"/>
      <c r="O346" s="4"/>
      <c r="P346" s="4"/>
      <c r="Q346" s="4"/>
    </row>
    <row r="347" spans="1:17" s="26" customFormat="1" x14ac:dyDescent="0.2">
      <c r="A347" s="30" t="s">
        <v>584</v>
      </c>
      <c r="B347" s="26">
        <v>2013</v>
      </c>
      <c r="C347" s="24" t="s">
        <v>78</v>
      </c>
      <c r="D347" s="193">
        <v>1853</v>
      </c>
      <c r="E347" s="193">
        <v>22</v>
      </c>
      <c r="F347" s="193">
        <v>581</v>
      </c>
      <c r="G347" s="193">
        <v>2456</v>
      </c>
      <c r="H347" s="5"/>
      <c r="I347" s="5"/>
      <c r="J347" s="5"/>
      <c r="M347" s="23"/>
      <c r="N347" s="4"/>
      <c r="O347" s="4"/>
      <c r="P347" s="4"/>
      <c r="Q347" s="4"/>
    </row>
    <row r="348" spans="1:17" s="26" customFormat="1" x14ac:dyDescent="0.2">
      <c r="A348" s="30" t="s">
        <v>585</v>
      </c>
      <c r="B348" s="26">
        <v>2013</v>
      </c>
      <c r="C348" s="24" t="s">
        <v>79</v>
      </c>
      <c r="D348" s="193">
        <v>2659</v>
      </c>
      <c r="E348" s="193">
        <v>6</v>
      </c>
      <c r="F348" s="193">
        <v>147</v>
      </c>
      <c r="G348" s="193">
        <v>2812</v>
      </c>
      <c r="H348" s="5"/>
      <c r="I348" s="5"/>
      <c r="J348" s="5"/>
      <c r="M348" s="23"/>
      <c r="N348" s="4"/>
      <c r="O348" s="4"/>
      <c r="P348" s="4"/>
      <c r="Q348" s="4"/>
    </row>
    <row r="349" spans="1:17" s="26" customFormat="1" x14ac:dyDescent="0.2">
      <c r="A349" s="30" t="s">
        <v>586</v>
      </c>
      <c r="B349" s="26">
        <v>2013</v>
      </c>
      <c r="C349" s="24" t="s">
        <v>80</v>
      </c>
      <c r="D349" s="193">
        <v>4517</v>
      </c>
      <c r="E349" s="193">
        <v>36</v>
      </c>
      <c r="F349" s="193">
        <v>3014</v>
      </c>
      <c r="G349" s="193">
        <v>7567</v>
      </c>
      <c r="H349" s="5"/>
      <c r="I349" s="5"/>
      <c r="J349" s="5"/>
      <c r="M349" s="23"/>
      <c r="N349" s="4"/>
      <c r="O349" s="4"/>
      <c r="P349" s="4"/>
      <c r="Q349" s="4"/>
    </row>
    <row r="350" spans="1:17" s="26" customFormat="1" x14ac:dyDescent="0.2">
      <c r="A350" s="30" t="s">
        <v>587</v>
      </c>
      <c r="B350" s="26">
        <v>2013</v>
      </c>
      <c r="C350" s="24" t="s">
        <v>24</v>
      </c>
      <c r="D350" s="193">
        <v>93751</v>
      </c>
      <c r="E350" s="193">
        <v>2874</v>
      </c>
      <c r="F350" s="193">
        <v>54948</v>
      </c>
      <c r="G350" s="193">
        <v>151574</v>
      </c>
      <c r="H350" s="5"/>
      <c r="I350" s="5"/>
      <c r="J350" s="5"/>
      <c r="M350" s="23"/>
      <c r="N350" s="4"/>
      <c r="O350" s="4"/>
      <c r="P350" s="4"/>
      <c r="Q350" s="4"/>
    </row>
    <row r="351" spans="1:17" s="99" customFormat="1" x14ac:dyDescent="0.2">
      <c r="A351" s="30" t="s">
        <v>800</v>
      </c>
      <c r="B351" s="26">
        <v>2014</v>
      </c>
      <c r="C351" s="24" t="s">
        <v>49</v>
      </c>
      <c r="D351" s="5">
        <v>3001</v>
      </c>
      <c r="E351" s="5">
        <v>63</v>
      </c>
      <c r="F351" s="5">
        <v>1174</v>
      </c>
      <c r="G351" s="5">
        <v>4238</v>
      </c>
      <c r="H351" s="103"/>
      <c r="I351" s="103"/>
      <c r="J351" s="103"/>
      <c r="M351" s="23"/>
      <c r="N351" s="4"/>
      <c r="O351" s="4"/>
      <c r="P351" s="4"/>
      <c r="Q351" s="4"/>
    </row>
    <row r="352" spans="1:17" s="99" customFormat="1" x14ac:dyDescent="0.2">
      <c r="A352" s="30" t="s">
        <v>801</v>
      </c>
      <c r="B352" s="26">
        <v>2014</v>
      </c>
      <c r="C352" s="24" t="s">
        <v>50</v>
      </c>
      <c r="D352" s="5">
        <v>1536</v>
      </c>
      <c r="E352" s="5">
        <v>9</v>
      </c>
      <c r="F352" s="5">
        <v>2729</v>
      </c>
      <c r="G352" s="5">
        <v>4274</v>
      </c>
      <c r="H352" s="103"/>
      <c r="I352" s="103"/>
      <c r="J352" s="103"/>
      <c r="M352" s="23"/>
      <c r="N352" s="4"/>
      <c r="O352" s="4"/>
      <c r="P352" s="4"/>
      <c r="Q352" s="4"/>
    </row>
    <row r="353" spans="1:10" s="99" customFormat="1" x14ac:dyDescent="0.2">
      <c r="A353" s="30" t="s">
        <v>802</v>
      </c>
      <c r="B353" s="26">
        <v>2014</v>
      </c>
      <c r="C353" s="24" t="s">
        <v>51</v>
      </c>
      <c r="D353" s="5">
        <v>4372</v>
      </c>
      <c r="E353" s="5">
        <v>18</v>
      </c>
      <c r="F353" s="5">
        <v>159</v>
      </c>
      <c r="G353" s="5">
        <v>4549</v>
      </c>
      <c r="H353" s="103"/>
      <c r="I353" s="103"/>
      <c r="J353" s="103"/>
    </row>
    <row r="354" spans="1:10" s="99" customFormat="1" x14ac:dyDescent="0.2">
      <c r="A354" s="30" t="s">
        <v>803</v>
      </c>
      <c r="B354" s="26">
        <v>2014</v>
      </c>
      <c r="C354" s="24" t="s">
        <v>52</v>
      </c>
      <c r="D354" s="38" t="s">
        <v>103</v>
      </c>
      <c r="E354" s="38" t="s">
        <v>103</v>
      </c>
      <c r="F354" s="38" t="s">
        <v>103</v>
      </c>
      <c r="G354" s="5">
        <v>2376</v>
      </c>
      <c r="H354" s="103"/>
      <c r="I354" s="103"/>
      <c r="J354" s="103"/>
    </row>
    <row r="355" spans="1:10" s="99" customFormat="1" x14ac:dyDescent="0.2">
      <c r="A355" s="30" t="s">
        <v>804</v>
      </c>
      <c r="B355" s="26">
        <v>2014</v>
      </c>
      <c r="C355" s="24" t="s">
        <v>53</v>
      </c>
      <c r="D355" s="5">
        <v>1535</v>
      </c>
      <c r="E355" s="5">
        <v>9</v>
      </c>
      <c r="F355" s="5">
        <v>92</v>
      </c>
      <c r="G355" s="5">
        <v>1636</v>
      </c>
      <c r="H355" s="103"/>
      <c r="I355" s="103"/>
      <c r="J355" s="103"/>
    </row>
    <row r="356" spans="1:10" s="99" customFormat="1" x14ac:dyDescent="0.2">
      <c r="A356" s="30" t="s">
        <v>805</v>
      </c>
      <c r="B356" s="26">
        <v>2014</v>
      </c>
      <c r="C356" s="24" t="s">
        <v>54</v>
      </c>
      <c r="D356" s="5">
        <v>3381</v>
      </c>
      <c r="E356" s="5">
        <v>4</v>
      </c>
      <c r="F356" s="5">
        <v>163</v>
      </c>
      <c r="G356" s="5">
        <v>3548</v>
      </c>
      <c r="H356" s="103"/>
      <c r="I356" s="103"/>
      <c r="J356" s="103"/>
    </row>
    <row r="357" spans="1:10" s="99" customFormat="1" x14ac:dyDescent="0.2">
      <c r="A357" s="30" t="s">
        <v>806</v>
      </c>
      <c r="B357" s="26">
        <v>2014</v>
      </c>
      <c r="C357" s="24" t="s">
        <v>55</v>
      </c>
      <c r="D357" s="5">
        <v>1937</v>
      </c>
      <c r="E357" s="5">
        <v>32</v>
      </c>
      <c r="F357" s="5">
        <v>4319</v>
      </c>
      <c r="G357" s="5">
        <v>6288</v>
      </c>
      <c r="H357" s="103"/>
      <c r="I357" s="103"/>
      <c r="J357" s="103"/>
    </row>
    <row r="358" spans="1:10" s="99" customFormat="1" x14ac:dyDescent="0.2">
      <c r="A358" s="30" t="s">
        <v>807</v>
      </c>
      <c r="B358" s="26">
        <v>2014</v>
      </c>
      <c r="C358" s="24" t="s">
        <v>56</v>
      </c>
      <c r="D358" s="5">
        <v>4096</v>
      </c>
      <c r="E358" s="5">
        <v>17</v>
      </c>
      <c r="F358" s="5">
        <v>0</v>
      </c>
      <c r="G358" s="5">
        <v>4113</v>
      </c>
      <c r="H358" s="103"/>
      <c r="I358" s="103"/>
      <c r="J358" s="103"/>
    </row>
    <row r="359" spans="1:10" s="99" customFormat="1" x14ac:dyDescent="0.2">
      <c r="A359" s="30" t="s">
        <v>808</v>
      </c>
      <c r="B359" s="26">
        <v>2014</v>
      </c>
      <c r="C359" s="24" t="s">
        <v>57</v>
      </c>
      <c r="D359" s="5">
        <v>2428</v>
      </c>
      <c r="E359" s="5">
        <v>39</v>
      </c>
      <c r="F359" s="5">
        <v>337</v>
      </c>
      <c r="G359" s="5">
        <v>2804</v>
      </c>
      <c r="H359" s="103"/>
      <c r="I359" s="103"/>
      <c r="J359" s="103"/>
    </row>
    <row r="360" spans="1:10" s="99" customFormat="1" x14ac:dyDescent="0.2">
      <c r="A360" s="30" t="s">
        <v>809</v>
      </c>
      <c r="B360" s="26">
        <v>2014</v>
      </c>
      <c r="C360" s="24" t="s">
        <v>58</v>
      </c>
      <c r="D360" s="5">
        <v>2356</v>
      </c>
      <c r="E360" s="5">
        <v>6</v>
      </c>
      <c r="F360" s="5">
        <v>999</v>
      </c>
      <c r="G360" s="5">
        <v>3361</v>
      </c>
      <c r="H360" s="103"/>
      <c r="I360" s="103"/>
      <c r="J360" s="103"/>
    </row>
    <row r="361" spans="1:10" s="99" customFormat="1" x14ac:dyDescent="0.2">
      <c r="A361" s="30" t="s">
        <v>810</v>
      </c>
      <c r="B361" s="26">
        <v>2014</v>
      </c>
      <c r="C361" s="24" t="s">
        <v>59</v>
      </c>
      <c r="D361" s="5">
        <v>2324</v>
      </c>
      <c r="E361" s="5">
        <v>47</v>
      </c>
      <c r="F361" s="5">
        <v>157</v>
      </c>
      <c r="G361" s="5">
        <v>2528</v>
      </c>
      <c r="H361" s="103"/>
      <c r="I361" s="103"/>
      <c r="J361" s="103"/>
    </row>
    <row r="362" spans="1:10" s="99" customFormat="1" x14ac:dyDescent="0.2">
      <c r="A362" s="30" t="s">
        <v>811</v>
      </c>
      <c r="B362" s="26">
        <v>2014</v>
      </c>
      <c r="C362" s="24" t="s">
        <v>60</v>
      </c>
      <c r="D362" s="5">
        <v>3757</v>
      </c>
      <c r="E362" s="5">
        <v>88</v>
      </c>
      <c r="F362" s="5">
        <v>7290</v>
      </c>
      <c r="G362" s="5">
        <v>11135</v>
      </c>
      <c r="H362" s="103"/>
      <c r="I362" s="103"/>
      <c r="J362" s="103"/>
    </row>
    <row r="363" spans="1:10" s="99" customFormat="1" x14ac:dyDescent="0.2">
      <c r="A363" s="30" t="s">
        <v>812</v>
      </c>
      <c r="B363" s="26">
        <v>2014</v>
      </c>
      <c r="C363" s="24" t="s">
        <v>61</v>
      </c>
      <c r="D363" s="5">
        <v>858</v>
      </c>
      <c r="E363" s="5">
        <v>0</v>
      </c>
      <c r="F363" s="5">
        <v>20</v>
      </c>
      <c r="G363" s="5">
        <v>878</v>
      </c>
      <c r="H363" s="103"/>
      <c r="I363" s="103"/>
      <c r="J363" s="103"/>
    </row>
    <row r="364" spans="1:10" s="99" customFormat="1" x14ac:dyDescent="0.2">
      <c r="A364" s="30" t="s">
        <v>813</v>
      </c>
      <c r="B364" s="26">
        <v>2014</v>
      </c>
      <c r="C364" s="24" t="s">
        <v>62</v>
      </c>
      <c r="D364" s="5">
        <v>4854</v>
      </c>
      <c r="E364" s="5">
        <v>23</v>
      </c>
      <c r="F364" s="5">
        <v>666</v>
      </c>
      <c r="G364" s="5">
        <v>5543</v>
      </c>
      <c r="H364" s="103"/>
      <c r="I364" s="103"/>
      <c r="J364" s="103"/>
    </row>
    <row r="365" spans="1:10" s="99" customFormat="1" x14ac:dyDescent="0.2">
      <c r="A365" s="30" t="s">
        <v>814</v>
      </c>
      <c r="B365" s="26">
        <v>2014</v>
      </c>
      <c r="C365" s="24" t="s">
        <v>63</v>
      </c>
      <c r="D365" s="5">
        <v>7564</v>
      </c>
      <c r="E365" s="5">
        <v>67</v>
      </c>
      <c r="F365" s="5">
        <v>977</v>
      </c>
      <c r="G365" s="5">
        <v>8608</v>
      </c>
      <c r="H365" s="103"/>
      <c r="I365" s="103"/>
      <c r="J365" s="103"/>
    </row>
    <row r="366" spans="1:10" s="99" customFormat="1" x14ac:dyDescent="0.2">
      <c r="A366" s="30" t="s">
        <v>815</v>
      </c>
      <c r="B366" s="26">
        <v>2014</v>
      </c>
      <c r="C366" s="24" t="s">
        <v>64</v>
      </c>
      <c r="D366" s="5">
        <v>4929</v>
      </c>
      <c r="E366" s="5">
        <v>128</v>
      </c>
      <c r="F366" s="5">
        <v>8767</v>
      </c>
      <c r="G366" s="5">
        <v>13824</v>
      </c>
      <c r="H366" s="103"/>
      <c r="I366" s="103"/>
      <c r="J366" s="103"/>
    </row>
    <row r="367" spans="1:10" s="99" customFormat="1" x14ac:dyDescent="0.2">
      <c r="A367" s="30" t="s">
        <v>816</v>
      </c>
      <c r="B367" s="26">
        <v>2014</v>
      </c>
      <c r="C367" s="24" t="s">
        <v>65</v>
      </c>
      <c r="D367" s="5">
        <v>5774</v>
      </c>
      <c r="E367" s="5">
        <v>37</v>
      </c>
      <c r="F367" s="5">
        <v>0</v>
      </c>
      <c r="G367" s="5">
        <v>5811</v>
      </c>
      <c r="H367" s="103"/>
      <c r="I367" s="103"/>
      <c r="J367" s="103"/>
    </row>
    <row r="368" spans="1:10" s="99" customFormat="1" x14ac:dyDescent="0.2">
      <c r="A368" s="30" t="s">
        <v>817</v>
      </c>
      <c r="B368" s="26">
        <v>2014</v>
      </c>
      <c r="C368" s="24" t="s">
        <v>66</v>
      </c>
      <c r="D368" s="5">
        <v>2166</v>
      </c>
      <c r="E368" s="5">
        <v>26</v>
      </c>
      <c r="F368" s="5">
        <v>540</v>
      </c>
      <c r="G368" s="5">
        <v>2732</v>
      </c>
      <c r="H368" s="103"/>
      <c r="I368" s="103"/>
      <c r="J368" s="103"/>
    </row>
    <row r="369" spans="1:17" s="99" customFormat="1" x14ac:dyDescent="0.2">
      <c r="A369" s="30" t="s">
        <v>818</v>
      </c>
      <c r="B369" s="26">
        <v>2014</v>
      </c>
      <c r="C369" s="24" t="s">
        <v>67</v>
      </c>
      <c r="D369" s="5">
        <v>1643</v>
      </c>
      <c r="E369" s="5">
        <v>9</v>
      </c>
      <c r="F369" s="5">
        <v>599</v>
      </c>
      <c r="G369" s="5">
        <v>2251</v>
      </c>
      <c r="H369" s="103"/>
      <c r="I369" s="103"/>
      <c r="J369" s="103"/>
    </row>
    <row r="370" spans="1:17" s="99" customFormat="1" x14ac:dyDescent="0.2">
      <c r="A370" s="30" t="s">
        <v>819</v>
      </c>
      <c r="B370" s="26">
        <v>2014</v>
      </c>
      <c r="C370" s="24" t="s">
        <v>68</v>
      </c>
      <c r="D370" s="5">
        <v>1983</v>
      </c>
      <c r="E370" s="5">
        <v>7</v>
      </c>
      <c r="F370" s="5">
        <v>375</v>
      </c>
      <c r="G370" s="5">
        <v>2365</v>
      </c>
      <c r="H370" s="103"/>
      <c r="I370" s="103"/>
      <c r="J370" s="103"/>
    </row>
    <row r="371" spans="1:17" s="99" customFormat="1" x14ac:dyDescent="0.2">
      <c r="A371" s="30" t="s">
        <v>820</v>
      </c>
      <c r="B371" s="26">
        <v>2014</v>
      </c>
      <c r="C371" s="24" t="s">
        <v>69</v>
      </c>
      <c r="D371" s="5">
        <v>1820</v>
      </c>
      <c r="E371" s="5">
        <v>17</v>
      </c>
      <c r="F371" s="5">
        <v>2716</v>
      </c>
      <c r="G371" s="5">
        <v>4553</v>
      </c>
      <c r="H371" s="103"/>
      <c r="I371" s="103"/>
      <c r="J371" s="103"/>
    </row>
    <row r="372" spans="1:17" s="99" customFormat="1" x14ac:dyDescent="0.2">
      <c r="A372" s="30" t="s">
        <v>821</v>
      </c>
      <c r="B372" s="26">
        <v>2014</v>
      </c>
      <c r="C372" s="24" t="s">
        <v>70</v>
      </c>
      <c r="D372" s="5">
        <v>7935</v>
      </c>
      <c r="E372" s="5">
        <v>52</v>
      </c>
      <c r="F372" s="5">
        <v>4628</v>
      </c>
      <c r="G372" s="5">
        <v>12615</v>
      </c>
      <c r="H372" s="103"/>
      <c r="I372" s="103"/>
      <c r="J372" s="103"/>
    </row>
    <row r="373" spans="1:17" s="99" customFormat="1" x14ac:dyDescent="0.2">
      <c r="A373" s="30" t="s">
        <v>822</v>
      </c>
      <c r="B373" s="26">
        <v>2014</v>
      </c>
      <c r="C373" s="24" t="s">
        <v>71</v>
      </c>
      <c r="D373" s="5">
        <v>305</v>
      </c>
      <c r="E373" s="5">
        <v>5</v>
      </c>
      <c r="F373" s="5">
        <v>466</v>
      </c>
      <c r="G373" s="5">
        <v>776</v>
      </c>
      <c r="H373" s="103"/>
      <c r="I373" s="103"/>
      <c r="J373" s="103"/>
    </row>
    <row r="374" spans="1:17" s="99" customFormat="1" x14ac:dyDescent="0.2">
      <c r="A374" s="30" t="s">
        <v>823</v>
      </c>
      <c r="B374" s="26">
        <v>2014</v>
      </c>
      <c r="C374" s="24" t="s">
        <v>72</v>
      </c>
      <c r="D374" s="5">
        <v>2042</v>
      </c>
      <c r="E374" s="5">
        <v>395</v>
      </c>
      <c r="F374" s="5">
        <v>487</v>
      </c>
      <c r="G374" s="5">
        <v>2924</v>
      </c>
      <c r="H374" s="103"/>
      <c r="I374" s="103"/>
      <c r="J374" s="103"/>
    </row>
    <row r="375" spans="1:17" s="99" customFormat="1" x14ac:dyDescent="0.2">
      <c r="A375" s="30" t="s">
        <v>824</v>
      </c>
      <c r="B375" s="26">
        <v>2014</v>
      </c>
      <c r="C375" s="24" t="s">
        <v>73</v>
      </c>
      <c r="D375" s="5">
        <v>3289</v>
      </c>
      <c r="E375" s="5">
        <v>24</v>
      </c>
      <c r="F375" s="5">
        <v>795</v>
      </c>
      <c r="G375" s="5">
        <v>4108</v>
      </c>
      <c r="H375" s="103"/>
      <c r="I375" s="103"/>
      <c r="J375" s="103"/>
    </row>
    <row r="376" spans="1:17" s="99" customFormat="1" x14ac:dyDescent="0.2">
      <c r="A376" s="30" t="s">
        <v>825</v>
      </c>
      <c r="B376" s="26">
        <v>2014</v>
      </c>
      <c r="C376" s="24" t="s">
        <v>74</v>
      </c>
      <c r="D376" s="5">
        <v>2579</v>
      </c>
      <c r="E376" s="5">
        <v>9</v>
      </c>
      <c r="F376" s="5">
        <v>1359</v>
      </c>
      <c r="G376" s="5">
        <v>3947</v>
      </c>
      <c r="H376" s="103"/>
      <c r="I376" s="103"/>
      <c r="J376" s="103"/>
    </row>
    <row r="377" spans="1:17" s="99" customFormat="1" x14ac:dyDescent="0.2">
      <c r="A377" s="30" t="s">
        <v>826</v>
      </c>
      <c r="B377" s="26">
        <v>2014</v>
      </c>
      <c r="C377" s="24" t="s">
        <v>75</v>
      </c>
      <c r="D377" s="5">
        <v>600</v>
      </c>
      <c r="E377" s="5">
        <v>0</v>
      </c>
      <c r="F377" s="5">
        <v>391</v>
      </c>
      <c r="G377" s="5">
        <v>991</v>
      </c>
      <c r="H377" s="103"/>
      <c r="I377" s="103"/>
      <c r="J377" s="103"/>
    </row>
    <row r="378" spans="1:17" s="99" customFormat="1" x14ac:dyDescent="0.2">
      <c r="A378" s="30" t="s">
        <v>827</v>
      </c>
      <c r="B378" s="26">
        <v>2014</v>
      </c>
      <c r="C378" s="24" t="s">
        <v>76</v>
      </c>
      <c r="D378" s="5">
        <v>3112</v>
      </c>
      <c r="E378" s="5">
        <v>4</v>
      </c>
      <c r="F378" s="5">
        <v>0</v>
      </c>
      <c r="G378" s="5">
        <v>3116</v>
      </c>
      <c r="H378" s="103"/>
      <c r="I378" s="103"/>
      <c r="J378" s="103"/>
    </row>
    <row r="379" spans="1:17" s="99" customFormat="1" x14ac:dyDescent="0.2">
      <c r="A379" s="30" t="s">
        <v>828</v>
      </c>
      <c r="B379" s="26">
        <v>2014</v>
      </c>
      <c r="C379" s="24" t="s">
        <v>77</v>
      </c>
      <c r="D379" s="5">
        <v>3380</v>
      </c>
      <c r="E379" s="5">
        <v>30</v>
      </c>
      <c r="F379" s="5">
        <v>6206</v>
      </c>
      <c r="G379" s="5">
        <v>9616</v>
      </c>
      <c r="H379" s="103"/>
      <c r="I379" s="103"/>
      <c r="J379" s="103"/>
    </row>
    <row r="380" spans="1:17" s="99" customFormat="1" x14ac:dyDescent="0.2">
      <c r="A380" s="30" t="s">
        <v>829</v>
      </c>
      <c r="B380" s="26">
        <v>2014</v>
      </c>
      <c r="C380" s="24" t="s">
        <v>78</v>
      </c>
      <c r="D380" s="5">
        <v>2065</v>
      </c>
      <c r="E380" s="5">
        <v>21</v>
      </c>
      <c r="F380" s="5">
        <v>617</v>
      </c>
      <c r="G380" s="5">
        <v>2703</v>
      </c>
      <c r="H380" s="103"/>
      <c r="I380" s="103"/>
      <c r="J380" s="103"/>
    </row>
    <row r="381" spans="1:17" s="99" customFormat="1" x14ac:dyDescent="0.2">
      <c r="A381" s="30" t="s">
        <v>830</v>
      </c>
      <c r="B381" s="26">
        <v>2014</v>
      </c>
      <c r="C381" s="24" t="s">
        <v>79</v>
      </c>
      <c r="D381" s="5">
        <v>2724</v>
      </c>
      <c r="E381" s="5">
        <v>13</v>
      </c>
      <c r="F381" s="5">
        <v>174</v>
      </c>
      <c r="G381" s="5">
        <v>2911</v>
      </c>
      <c r="H381" s="103"/>
      <c r="I381" s="103"/>
      <c r="J381" s="103"/>
    </row>
    <row r="382" spans="1:17" s="99" customFormat="1" x14ac:dyDescent="0.2">
      <c r="A382" s="30" t="s">
        <v>831</v>
      </c>
      <c r="B382" s="26">
        <v>2014</v>
      </c>
      <c r="C382" s="24" t="s">
        <v>80</v>
      </c>
      <c r="D382" s="5">
        <v>4104</v>
      </c>
      <c r="E382" s="5">
        <v>32</v>
      </c>
      <c r="F382" s="5">
        <v>3083</v>
      </c>
      <c r="G382" s="5">
        <v>7219</v>
      </c>
      <c r="H382" s="103"/>
      <c r="I382" s="103"/>
      <c r="J382" s="103"/>
    </row>
    <row r="383" spans="1:17" s="99" customFormat="1" x14ac:dyDescent="0.2">
      <c r="A383" s="30" t="s">
        <v>832</v>
      </c>
      <c r="B383" s="26">
        <v>2014</v>
      </c>
      <c r="C383" s="24" t="s">
        <v>24</v>
      </c>
      <c r="D383" s="5">
        <v>96567</v>
      </c>
      <c r="E383" s="5">
        <v>1234</v>
      </c>
      <c r="F383" s="5">
        <v>50540</v>
      </c>
      <c r="G383" s="5">
        <v>148341</v>
      </c>
      <c r="H383" s="103"/>
      <c r="I383" s="103"/>
      <c r="J383" s="103"/>
    </row>
    <row r="384" spans="1:17" s="99" customFormat="1" x14ac:dyDescent="0.2">
      <c r="A384" s="30" t="s">
        <v>833</v>
      </c>
      <c r="B384" s="26">
        <v>2015</v>
      </c>
      <c r="C384" s="24" t="s">
        <v>49</v>
      </c>
      <c r="D384" s="5">
        <v>5993</v>
      </c>
      <c r="E384" s="5">
        <v>151</v>
      </c>
      <c r="F384" s="5">
        <v>2055</v>
      </c>
      <c r="G384" s="5">
        <v>8199</v>
      </c>
      <c r="H384" s="103"/>
      <c r="I384" s="103"/>
      <c r="J384" s="103"/>
      <c r="M384" s="23"/>
      <c r="N384" s="4"/>
      <c r="O384" s="4"/>
      <c r="P384" s="4"/>
      <c r="Q384" s="4"/>
    </row>
    <row r="385" spans="1:17" s="99" customFormat="1" x14ac:dyDescent="0.2">
      <c r="A385" s="30" t="s">
        <v>834</v>
      </c>
      <c r="B385" s="26">
        <v>2015</v>
      </c>
      <c r="C385" s="24" t="s">
        <v>50</v>
      </c>
      <c r="D385" s="5">
        <v>4119</v>
      </c>
      <c r="E385" s="5">
        <v>28</v>
      </c>
      <c r="F385" s="5">
        <v>7102</v>
      </c>
      <c r="G385" s="5">
        <v>11249</v>
      </c>
      <c r="H385" s="103"/>
      <c r="I385" s="103"/>
      <c r="J385" s="103"/>
      <c r="M385" s="23"/>
      <c r="N385" s="4"/>
      <c r="O385" s="4"/>
      <c r="P385" s="4"/>
      <c r="Q385" s="4"/>
    </row>
    <row r="386" spans="1:17" s="99" customFormat="1" x14ac:dyDescent="0.2">
      <c r="A386" s="30" t="s">
        <v>835</v>
      </c>
      <c r="B386" s="26">
        <v>2015</v>
      </c>
      <c r="C386" s="24" t="s">
        <v>51</v>
      </c>
      <c r="D386" s="5">
        <v>4848</v>
      </c>
      <c r="E386" s="5">
        <v>26</v>
      </c>
      <c r="F386" s="5">
        <v>330</v>
      </c>
      <c r="G386" s="5">
        <v>5204</v>
      </c>
      <c r="H386" s="103"/>
      <c r="I386" s="103"/>
      <c r="J386" s="103"/>
    </row>
    <row r="387" spans="1:17" s="99" customFormat="1" x14ac:dyDescent="0.2">
      <c r="A387" s="30" t="s">
        <v>836</v>
      </c>
      <c r="B387" s="26">
        <v>2015</v>
      </c>
      <c r="C387" s="24" t="s">
        <v>52</v>
      </c>
      <c r="D387" s="5">
        <v>3616</v>
      </c>
      <c r="E387" s="5">
        <v>10</v>
      </c>
      <c r="F387" s="5">
        <v>404</v>
      </c>
      <c r="G387" s="5">
        <v>4030</v>
      </c>
      <c r="H387" s="103"/>
      <c r="I387" s="103"/>
      <c r="J387" s="103"/>
    </row>
    <row r="388" spans="1:17" s="99" customFormat="1" x14ac:dyDescent="0.2">
      <c r="A388" s="30" t="s">
        <v>837</v>
      </c>
      <c r="B388" s="26">
        <v>2015</v>
      </c>
      <c r="C388" s="24" t="s">
        <v>53</v>
      </c>
      <c r="D388" s="5">
        <v>1945</v>
      </c>
      <c r="E388" s="5">
        <v>13</v>
      </c>
      <c r="F388" s="5">
        <v>135</v>
      </c>
      <c r="G388" s="5">
        <v>2093</v>
      </c>
      <c r="H388" s="103"/>
      <c r="I388" s="103"/>
      <c r="J388" s="103"/>
    </row>
    <row r="389" spans="1:17" s="99" customFormat="1" x14ac:dyDescent="0.2">
      <c r="A389" s="30" t="s">
        <v>838</v>
      </c>
      <c r="B389" s="26">
        <v>2015</v>
      </c>
      <c r="C389" s="24" t="s">
        <v>54</v>
      </c>
      <c r="D389" s="5">
        <v>2890</v>
      </c>
      <c r="E389" s="5">
        <v>10</v>
      </c>
      <c r="F389" s="5">
        <v>2216</v>
      </c>
      <c r="G389" s="5">
        <v>5116</v>
      </c>
      <c r="H389" s="103"/>
      <c r="I389" s="103"/>
      <c r="J389" s="103"/>
    </row>
    <row r="390" spans="1:17" s="99" customFormat="1" x14ac:dyDescent="0.2">
      <c r="A390" s="30" t="s">
        <v>839</v>
      </c>
      <c r="B390" s="26">
        <v>2015</v>
      </c>
      <c r="C390" s="24" t="s">
        <v>55</v>
      </c>
      <c r="D390" s="5">
        <v>7048</v>
      </c>
      <c r="E390" s="5">
        <v>105</v>
      </c>
      <c r="F390" s="5">
        <v>3058</v>
      </c>
      <c r="G390" s="5">
        <v>10211</v>
      </c>
      <c r="H390" s="103"/>
      <c r="I390" s="103"/>
      <c r="J390" s="103"/>
    </row>
    <row r="391" spans="1:17" s="99" customFormat="1" x14ac:dyDescent="0.2">
      <c r="A391" s="30" t="s">
        <v>840</v>
      </c>
      <c r="B391" s="26">
        <v>2015</v>
      </c>
      <c r="C391" s="24" t="s">
        <v>56</v>
      </c>
      <c r="D391" s="5">
        <v>4919</v>
      </c>
      <c r="E391" s="5">
        <v>24</v>
      </c>
      <c r="F391" s="5">
        <v>256</v>
      </c>
      <c r="G391" s="5">
        <v>5199</v>
      </c>
      <c r="H391" s="103"/>
      <c r="I391" s="103"/>
      <c r="J391" s="103"/>
    </row>
    <row r="392" spans="1:17" s="99" customFormat="1" x14ac:dyDescent="0.2">
      <c r="A392" s="30" t="s">
        <v>841</v>
      </c>
      <c r="B392" s="26">
        <v>2015</v>
      </c>
      <c r="C392" s="24" t="s">
        <v>57</v>
      </c>
      <c r="D392" s="5">
        <v>3775</v>
      </c>
      <c r="E392" s="5">
        <v>82</v>
      </c>
      <c r="F392" s="5">
        <v>701</v>
      </c>
      <c r="G392" s="5">
        <v>4558</v>
      </c>
      <c r="H392" s="103"/>
      <c r="I392" s="103"/>
      <c r="J392" s="103"/>
    </row>
    <row r="393" spans="1:17" s="99" customFormat="1" x14ac:dyDescent="0.2">
      <c r="A393" s="30" t="s">
        <v>842</v>
      </c>
      <c r="B393" s="26">
        <v>2015</v>
      </c>
      <c r="C393" s="24" t="s">
        <v>58</v>
      </c>
      <c r="D393" s="38" t="s">
        <v>103</v>
      </c>
      <c r="E393" s="38" t="s">
        <v>103</v>
      </c>
      <c r="F393" s="38" t="s">
        <v>103</v>
      </c>
      <c r="G393" s="5">
        <v>3878</v>
      </c>
      <c r="H393" s="103"/>
      <c r="I393" s="103"/>
      <c r="J393" s="103"/>
    </row>
    <row r="394" spans="1:17" s="99" customFormat="1" x14ac:dyDescent="0.2">
      <c r="A394" s="30" t="s">
        <v>843</v>
      </c>
      <c r="B394" s="26">
        <v>2015</v>
      </c>
      <c r="C394" s="24" t="s">
        <v>59</v>
      </c>
      <c r="D394" s="5">
        <v>3464</v>
      </c>
      <c r="E394" s="5">
        <v>239</v>
      </c>
      <c r="F394" s="5">
        <v>245</v>
      </c>
      <c r="G394" s="5">
        <v>3948</v>
      </c>
      <c r="H394" s="103"/>
      <c r="I394" s="103"/>
      <c r="J394" s="103"/>
    </row>
    <row r="395" spans="1:17" s="99" customFormat="1" x14ac:dyDescent="0.2">
      <c r="A395" s="30" t="s">
        <v>844</v>
      </c>
      <c r="B395" s="26">
        <v>2015</v>
      </c>
      <c r="C395" s="24" t="s">
        <v>60</v>
      </c>
      <c r="D395" s="5">
        <v>9022</v>
      </c>
      <c r="E395" s="5">
        <v>237</v>
      </c>
      <c r="F395" s="5">
        <v>8197</v>
      </c>
      <c r="G395" s="5">
        <v>17456</v>
      </c>
      <c r="H395" s="103"/>
      <c r="I395" s="103"/>
      <c r="J395" s="103"/>
    </row>
    <row r="396" spans="1:17" s="99" customFormat="1" x14ac:dyDescent="0.2">
      <c r="A396" s="30" t="s">
        <v>845</v>
      </c>
      <c r="B396" s="26">
        <v>2015</v>
      </c>
      <c r="C396" s="24" t="s">
        <v>61</v>
      </c>
      <c r="D396" s="5">
        <v>1023</v>
      </c>
      <c r="E396" s="5">
        <v>0</v>
      </c>
      <c r="F396" s="5">
        <v>13</v>
      </c>
      <c r="G396" s="5">
        <v>1036</v>
      </c>
      <c r="H396" s="103"/>
      <c r="I396" s="103"/>
      <c r="J396" s="103"/>
    </row>
    <row r="397" spans="1:17" s="99" customFormat="1" x14ac:dyDescent="0.2">
      <c r="A397" s="30" t="s">
        <v>846</v>
      </c>
      <c r="B397" s="26">
        <v>2015</v>
      </c>
      <c r="C397" s="24" t="s">
        <v>62</v>
      </c>
      <c r="D397" s="5">
        <v>6375</v>
      </c>
      <c r="E397" s="5">
        <v>34</v>
      </c>
      <c r="F397" s="5">
        <v>602</v>
      </c>
      <c r="G397" s="5">
        <v>7011</v>
      </c>
      <c r="H397" s="103"/>
      <c r="I397" s="103"/>
      <c r="J397" s="103"/>
    </row>
    <row r="398" spans="1:17" s="99" customFormat="1" x14ac:dyDescent="0.2">
      <c r="A398" s="30" t="s">
        <v>847</v>
      </c>
      <c r="B398" s="26">
        <v>2015</v>
      </c>
      <c r="C398" s="24" t="s">
        <v>63</v>
      </c>
      <c r="D398" s="5">
        <v>9650</v>
      </c>
      <c r="E398" s="5">
        <v>54</v>
      </c>
      <c r="F398" s="5">
        <v>1427</v>
      </c>
      <c r="G398" s="5">
        <v>11131</v>
      </c>
      <c r="H398" s="103"/>
      <c r="I398" s="103"/>
      <c r="J398" s="103"/>
    </row>
    <row r="399" spans="1:17" s="99" customFormat="1" x14ac:dyDescent="0.2">
      <c r="A399" s="30" t="s">
        <v>848</v>
      </c>
      <c r="B399" s="26">
        <v>2015</v>
      </c>
      <c r="C399" s="24" t="s">
        <v>64</v>
      </c>
      <c r="D399" s="5">
        <v>10343</v>
      </c>
      <c r="E399" s="5">
        <v>285</v>
      </c>
      <c r="F399" s="5">
        <v>2432</v>
      </c>
      <c r="G399" s="5">
        <v>13060</v>
      </c>
      <c r="H399" s="103"/>
      <c r="I399" s="103"/>
      <c r="J399" s="103"/>
    </row>
    <row r="400" spans="1:17" s="99" customFormat="1" x14ac:dyDescent="0.2">
      <c r="A400" s="30" t="s">
        <v>849</v>
      </c>
      <c r="B400" s="26">
        <v>2015</v>
      </c>
      <c r="C400" s="24" t="s">
        <v>65</v>
      </c>
      <c r="D400" s="5">
        <v>8480</v>
      </c>
      <c r="E400" s="5">
        <v>56</v>
      </c>
      <c r="F400" s="5">
        <v>3419</v>
      </c>
      <c r="G400" s="5">
        <v>11955</v>
      </c>
      <c r="H400" s="103"/>
      <c r="I400" s="103"/>
      <c r="J400" s="103"/>
    </row>
    <row r="401" spans="1:10" s="99" customFormat="1" x14ac:dyDescent="0.2">
      <c r="A401" s="30" t="s">
        <v>850</v>
      </c>
      <c r="B401" s="26">
        <v>2015</v>
      </c>
      <c r="C401" s="24" t="s">
        <v>66</v>
      </c>
      <c r="D401" s="5">
        <v>1995</v>
      </c>
      <c r="E401" s="5">
        <v>21</v>
      </c>
      <c r="F401" s="5">
        <v>709</v>
      </c>
      <c r="G401" s="5">
        <v>2725</v>
      </c>
      <c r="H401" s="103"/>
      <c r="I401" s="103"/>
      <c r="J401" s="103"/>
    </row>
    <row r="402" spans="1:10" s="99" customFormat="1" x14ac:dyDescent="0.2">
      <c r="A402" s="30" t="s">
        <v>851</v>
      </c>
      <c r="B402" s="26">
        <v>2015</v>
      </c>
      <c r="C402" s="24" t="s">
        <v>67</v>
      </c>
      <c r="D402" s="5">
        <v>1966</v>
      </c>
      <c r="E402" s="5">
        <v>9</v>
      </c>
      <c r="F402" s="5">
        <v>663</v>
      </c>
      <c r="G402" s="5">
        <v>2638</v>
      </c>
      <c r="H402" s="103"/>
      <c r="I402" s="103"/>
      <c r="J402" s="103"/>
    </row>
    <row r="403" spans="1:10" s="99" customFormat="1" x14ac:dyDescent="0.2">
      <c r="A403" s="30" t="s">
        <v>852</v>
      </c>
      <c r="B403" s="26">
        <v>2015</v>
      </c>
      <c r="C403" s="24" t="s">
        <v>68</v>
      </c>
      <c r="D403" s="5">
        <v>2853</v>
      </c>
      <c r="E403" s="5">
        <v>12</v>
      </c>
      <c r="F403" s="5">
        <v>572</v>
      </c>
      <c r="G403" s="5">
        <v>3437</v>
      </c>
      <c r="H403" s="103"/>
      <c r="I403" s="103"/>
      <c r="J403" s="103"/>
    </row>
    <row r="404" spans="1:10" s="99" customFormat="1" x14ac:dyDescent="0.2">
      <c r="A404" s="30" t="s">
        <v>853</v>
      </c>
      <c r="B404" s="26">
        <v>2015</v>
      </c>
      <c r="C404" s="24" t="s">
        <v>69</v>
      </c>
      <c r="D404" s="5">
        <v>3086</v>
      </c>
      <c r="E404" s="5">
        <v>29</v>
      </c>
      <c r="F404" s="5">
        <v>3123</v>
      </c>
      <c r="G404" s="5">
        <v>6238</v>
      </c>
      <c r="H404" s="103"/>
      <c r="I404" s="103"/>
      <c r="J404" s="103"/>
    </row>
    <row r="405" spans="1:10" s="99" customFormat="1" x14ac:dyDescent="0.2">
      <c r="A405" s="30" t="s">
        <v>854</v>
      </c>
      <c r="B405" s="26">
        <v>2015</v>
      </c>
      <c r="C405" s="24" t="s">
        <v>70</v>
      </c>
      <c r="D405" s="5">
        <v>10522</v>
      </c>
      <c r="E405" s="5">
        <v>61</v>
      </c>
      <c r="F405" s="5">
        <v>5081</v>
      </c>
      <c r="G405" s="5">
        <v>15664</v>
      </c>
      <c r="H405" s="103"/>
      <c r="I405" s="103"/>
      <c r="J405" s="103"/>
    </row>
    <row r="406" spans="1:10" s="99" customFormat="1" x14ac:dyDescent="0.2">
      <c r="A406" s="30" t="s">
        <v>855</v>
      </c>
      <c r="B406" s="26">
        <v>2015</v>
      </c>
      <c r="C406" s="24" t="s">
        <v>71</v>
      </c>
      <c r="D406" s="5">
        <v>423</v>
      </c>
      <c r="E406" s="5">
        <v>0</v>
      </c>
      <c r="F406" s="5">
        <v>485</v>
      </c>
      <c r="G406" s="5">
        <v>908</v>
      </c>
      <c r="H406" s="103"/>
      <c r="I406" s="103"/>
      <c r="J406" s="103"/>
    </row>
    <row r="407" spans="1:10" s="99" customFormat="1" x14ac:dyDescent="0.2">
      <c r="A407" s="30" t="s">
        <v>856</v>
      </c>
      <c r="B407" s="26">
        <v>2015</v>
      </c>
      <c r="C407" s="24" t="s">
        <v>72</v>
      </c>
      <c r="D407" s="5">
        <v>5750</v>
      </c>
      <c r="E407" s="5">
        <v>29</v>
      </c>
      <c r="F407" s="5">
        <v>1053</v>
      </c>
      <c r="G407" s="5">
        <v>6832</v>
      </c>
      <c r="H407" s="103"/>
      <c r="I407" s="103"/>
      <c r="J407" s="103"/>
    </row>
    <row r="408" spans="1:10" s="99" customFormat="1" x14ac:dyDescent="0.2">
      <c r="A408" s="30" t="s">
        <v>857</v>
      </c>
      <c r="B408" s="26">
        <v>2015</v>
      </c>
      <c r="C408" s="24" t="s">
        <v>73</v>
      </c>
      <c r="D408" s="5">
        <v>3433</v>
      </c>
      <c r="E408" s="5">
        <v>21</v>
      </c>
      <c r="F408" s="5">
        <v>915</v>
      </c>
      <c r="G408" s="5">
        <v>4369</v>
      </c>
      <c r="H408" s="103"/>
      <c r="I408" s="103"/>
      <c r="J408" s="103"/>
    </row>
    <row r="409" spans="1:10" s="99" customFormat="1" x14ac:dyDescent="0.2">
      <c r="A409" s="30" t="s">
        <v>858</v>
      </c>
      <c r="B409" s="26">
        <v>2015</v>
      </c>
      <c r="C409" s="24" t="s">
        <v>74</v>
      </c>
      <c r="D409" s="5">
        <v>3239</v>
      </c>
      <c r="E409" s="5">
        <v>14</v>
      </c>
      <c r="F409" s="5">
        <v>626</v>
      </c>
      <c r="G409" s="5">
        <v>3879</v>
      </c>
      <c r="H409" s="103"/>
      <c r="I409" s="103"/>
      <c r="J409" s="103"/>
    </row>
    <row r="410" spans="1:10" s="99" customFormat="1" x14ac:dyDescent="0.2">
      <c r="A410" s="30" t="s">
        <v>859</v>
      </c>
      <c r="B410" s="26">
        <v>2015</v>
      </c>
      <c r="C410" s="24" t="s">
        <v>75</v>
      </c>
      <c r="D410" s="38" t="s">
        <v>103</v>
      </c>
      <c r="E410" s="38" t="s">
        <v>103</v>
      </c>
      <c r="F410" s="38" t="s">
        <v>103</v>
      </c>
      <c r="G410" s="5">
        <v>1045</v>
      </c>
      <c r="H410" s="103"/>
      <c r="I410" s="103"/>
      <c r="J410" s="103"/>
    </row>
    <row r="411" spans="1:10" s="99" customFormat="1" x14ac:dyDescent="0.2">
      <c r="A411" s="30" t="s">
        <v>860</v>
      </c>
      <c r="B411" s="26">
        <v>2015</v>
      </c>
      <c r="C411" s="24" t="s">
        <v>76</v>
      </c>
      <c r="D411" s="5">
        <v>2944</v>
      </c>
      <c r="E411" s="5">
        <v>13</v>
      </c>
      <c r="F411" s="5">
        <v>1232</v>
      </c>
      <c r="G411" s="5">
        <v>4189</v>
      </c>
      <c r="H411" s="103"/>
      <c r="I411" s="103"/>
      <c r="J411" s="103"/>
    </row>
    <row r="412" spans="1:10" s="99" customFormat="1" x14ac:dyDescent="0.2">
      <c r="A412" s="30" t="s">
        <v>861</v>
      </c>
      <c r="B412" s="26">
        <v>2015</v>
      </c>
      <c r="C412" s="24" t="s">
        <v>77</v>
      </c>
      <c r="D412" s="5">
        <v>4771</v>
      </c>
      <c r="E412" s="5">
        <v>26</v>
      </c>
      <c r="F412" s="5">
        <v>6090</v>
      </c>
      <c r="G412" s="5">
        <v>10887</v>
      </c>
      <c r="H412" s="103"/>
      <c r="I412" s="103"/>
      <c r="J412" s="103"/>
    </row>
    <row r="413" spans="1:10" s="99" customFormat="1" x14ac:dyDescent="0.2">
      <c r="A413" s="30" t="s">
        <v>862</v>
      </c>
      <c r="B413" s="26">
        <v>2015</v>
      </c>
      <c r="C413" s="24" t="s">
        <v>78</v>
      </c>
      <c r="D413" s="5">
        <v>2628</v>
      </c>
      <c r="E413" s="5">
        <v>18</v>
      </c>
      <c r="F413" s="5">
        <v>643</v>
      </c>
      <c r="G413" s="5">
        <v>3289</v>
      </c>
      <c r="H413" s="103"/>
      <c r="I413" s="103"/>
      <c r="J413" s="103"/>
    </row>
    <row r="414" spans="1:10" s="99" customFormat="1" x14ac:dyDescent="0.2">
      <c r="A414" s="30" t="s">
        <v>863</v>
      </c>
      <c r="B414" s="26">
        <v>2015</v>
      </c>
      <c r="C414" s="24" t="s">
        <v>79</v>
      </c>
      <c r="D414" s="5">
        <v>5756</v>
      </c>
      <c r="E414" s="5">
        <v>32</v>
      </c>
      <c r="F414" s="5">
        <v>535</v>
      </c>
      <c r="G414" s="5">
        <v>6323</v>
      </c>
      <c r="H414" s="103"/>
      <c r="I414" s="103"/>
      <c r="J414" s="103"/>
    </row>
    <row r="415" spans="1:10" s="99" customFormat="1" x14ac:dyDescent="0.2">
      <c r="A415" s="30" t="s">
        <v>864</v>
      </c>
      <c r="B415" s="26">
        <v>2015</v>
      </c>
      <c r="C415" s="24" t="s">
        <v>80</v>
      </c>
      <c r="D415" s="5">
        <v>4455</v>
      </c>
      <c r="E415" s="5">
        <v>36</v>
      </c>
      <c r="F415" s="5">
        <v>3177</v>
      </c>
      <c r="G415" s="5">
        <v>7668</v>
      </c>
      <c r="H415" s="103"/>
      <c r="I415" s="103"/>
      <c r="J415" s="103"/>
    </row>
    <row r="416" spans="1:10" s="99" customFormat="1" x14ac:dyDescent="0.2">
      <c r="A416" s="30" t="s">
        <v>865</v>
      </c>
      <c r="B416" s="26">
        <v>2015</v>
      </c>
      <c r="C416" s="24" t="s">
        <v>24</v>
      </c>
      <c r="D416" s="5">
        <v>144003</v>
      </c>
      <c r="E416" s="5">
        <v>1680</v>
      </c>
      <c r="F416" s="5">
        <v>59742</v>
      </c>
      <c r="G416" s="5">
        <v>205425</v>
      </c>
      <c r="H416" s="103"/>
      <c r="I416" s="103"/>
      <c r="J416" s="103"/>
    </row>
    <row r="417" spans="1:26" s="26" customFormat="1" x14ac:dyDescent="0.2">
      <c r="A417" s="30" t="s">
        <v>799</v>
      </c>
    </row>
    <row r="418" spans="1:26" s="33" customFormat="1" x14ac:dyDescent="0.2">
      <c r="A418" s="31"/>
      <c r="D418" s="33" t="s">
        <v>4</v>
      </c>
      <c r="H418" s="33" t="s">
        <v>108</v>
      </c>
      <c r="L418" s="33" t="s">
        <v>39</v>
      </c>
    </row>
    <row r="419" spans="1:26" s="37" customFormat="1" ht="25.5" x14ac:dyDescent="0.2">
      <c r="A419" s="31"/>
      <c r="C419" s="94"/>
      <c r="D419" s="218" t="s">
        <v>599</v>
      </c>
      <c r="E419" s="218" t="s">
        <v>16</v>
      </c>
      <c r="F419" s="218" t="s">
        <v>17</v>
      </c>
      <c r="G419" s="154" t="s">
        <v>4</v>
      </c>
      <c r="H419" s="219" t="s">
        <v>599</v>
      </c>
      <c r="I419" s="219" t="s">
        <v>16</v>
      </c>
      <c r="J419" s="219" t="s">
        <v>17</v>
      </c>
      <c r="K419" s="154" t="s">
        <v>4</v>
      </c>
      <c r="L419" s="219" t="s">
        <v>599</v>
      </c>
      <c r="M419" s="219" t="s">
        <v>16</v>
      </c>
      <c r="N419" s="219" t="s">
        <v>17</v>
      </c>
      <c r="O419" s="154" t="s">
        <v>4</v>
      </c>
      <c r="P419" s="219"/>
      <c r="Q419" s="219"/>
      <c r="R419" s="219"/>
      <c r="S419" s="219"/>
    </row>
    <row r="420" spans="1:26" s="33" customFormat="1" x14ac:dyDescent="0.2">
      <c r="A420" s="31" t="s">
        <v>833</v>
      </c>
      <c r="B420" s="37">
        <v>2015</v>
      </c>
      <c r="C420" s="94" t="s">
        <v>49</v>
      </c>
      <c r="D420" s="38">
        <v>2511</v>
      </c>
      <c r="E420" s="38">
        <v>1998</v>
      </c>
      <c r="F420" s="38">
        <v>3690</v>
      </c>
      <c r="G420" s="38">
        <v>8199</v>
      </c>
      <c r="H420" s="37">
        <v>502</v>
      </c>
      <c r="I420" s="37">
        <v>655</v>
      </c>
      <c r="J420" s="37">
        <v>1754</v>
      </c>
      <c r="K420" s="37">
        <v>2911</v>
      </c>
      <c r="L420" s="37">
        <v>2009</v>
      </c>
      <c r="M420" s="37">
        <v>1343</v>
      </c>
      <c r="N420" s="37">
        <v>1936</v>
      </c>
      <c r="O420" s="37">
        <v>5288</v>
      </c>
      <c r="P420" s="37"/>
      <c r="Q420" s="37"/>
      <c r="R420" s="37"/>
      <c r="S420" s="37"/>
      <c r="W420" s="37"/>
      <c r="X420" s="37"/>
      <c r="Y420" s="37"/>
      <c r="Z420" s="37"/>
    </row>
    <row r="421" spans="1:26" s="33" customFormat="1" x14ac:dyDescent="0.2">
      <c r="A421" s="31" t="s">
        <v>834</v>
      </c>
      <c r="B421" s="37">
        <v>2015</v>
      </c>
      <c r="C421" s="94" t="s">
        <v>50</v>
      </c>
      <c r="D421" s="38">
        <v>3402</v>
      </c>
      <c r="E421" s="38">
        <v>3574</v>
      </c>
      <c r="F421" s="38">
        <v>4273</v>
      </c>
      <c r="G421" s="38">
        <v>11249</v>
      </c>
      <c r="H421" s="33">
        <v>640</v>
      </c>
      <c r="I421" s="33">
        <v>1389</v>
      </c>
      <c r="J421" s="33">
        <v>2228</v>
      </c>
      <c r="K421" s="33">
        <v>4257</v>
      </c>
      <c r="L421" s="33">
        <v>2762</v>
      </c>
      <c r="M421" s="33">
        <v>2185</v>
      </c>
      <c r="N421" s="33">
        <v>2045</v>
      </c>
      <c r="O421" s="33">
        <v>6992</v>
      </c>
    </row>
    <row r="422" spans="1:26" s="33" customFormat="1" x14ac:dyDescent="0.2">
      <c r="A422" s="31" t="s">
        <v>835</v>
      </c>
      <c r="B422" s="37">
        <v>2015</v>
      </c>
      <c r="C422" s="94" t="s">
        <v>51</v>
      </c>
      <c r="D422" s="38">
        <v>2869</v>
      </c>
      <c r="E422" s="38">
        <v>1671</v>
      </c>
      <c r="F422" s="38">
        <v>664</v>
      </c>
      <c r="G422" s="38">
        <v>5204</v>
      </c>
      <c r="H422" s="33">
        <v>522</v>
      </c>
      <c r="I422" s="33">
        <v>462</v>
      </c>
      <c r="J422" s="33">
        <v>153</v>
      </c>
      <c r="K422" s="33">
        <v>1137</v>
      </c>
      <c r="L422" s="33">
        <v>2347</v>
      </c>
      <c r="M422" s="33">
        <v>1209</v>
      </c>
      <c r="N422" s="33">
        <v>511</v>
      </c>
      <c r="O422" s="33">
        <v>4067</v>
      </c>
    </row>
    <row r="423" spans="1:26" s="33" customFormat="1" x14ac:dyDescent="0.2">
      <c r="A423" s="31" t="s">
        <v>836</v>
      </c>
      <c r="B423" s="37">
        <v>2015</v>
      </c>
      <c r="C423" s="94" t="s">
        <v>52</v>
      </c>
      <c r="D423" s="38">
        <v>1008</v>
      </c>
      <c r="E423" s="38">
        <v>583</v>
      </c>
      <c r="F423" s="38">
        <v>2439</v>
      </c>
      <c r="G423" s="38">
        <v>4030</v>
      </c>
      <c r="H423" s="33">
        <v>42</v>
      </c>
      <c r="I423" s="33">
        <v>54</v>
      </c>
      <c r="J423" s="33">
        <v>684</v>
      </c>
      <c r="K423" s="33">
        <v>780</v>
      </c>
      <c r="L423" s="33">
        <v>966</v>
      </c>
      <c r="M423" s="33">
        <v>529</v>
      </c>
      <c r="N423" s="33">
        <v>1755</v>
      </c>
      <c r="O423" s="33">
        <v>3250</v>
      </c>
    </row>
    <row r="424" spans="1:26" s="33" customFormat="1" x14ac:dyDescent="0.2">
      <c r="A424" s="31" t="s">
        <v>837</v>
      </c>
      <c r="B424" s="37">
        <v>2015</v>
      </c>
      <c r="C424" s="94" t="s">
        <v>53</v>
      </c>
      <c r="D424" s="38">
        <v>1057</v>
      </c>
      <c r="E424" s="38">
        <v>997</v>
      </c>
      <c r="F424" s="38">
        <v>39</v>
      </c>
      <c r="G424" s="38">
        <v>2093</v>
      </c>
      <c r="H424" s="33">
        <v>167</v>
      </c>
      <c r="I424" s="33">
        <v>282</v>
      </c>
      <c r="J424" s="33">
        <v>8</v>
      </c>
      <c r="K424" s="33">
        <v>457</v>
      </c>
      <c r="L424" s="33">
        <v>890</v>
      </c>
      <c r="M424" s="33">
        <v>715</v>
      </c>
      <c r="N424" s="33">
        <v>31</v>
      </c>
      <c r="O424" s="33">
        <v>1636</v>
      </c>
    </row>
    <row r="425" spans="1:26" s="33" customFormat="1" x14ac:dyDescent="0.2">
      <c r="A425" s="31" t="s">
        <v>838</v>
      </c>
      <c r="B425" s="37">
        <v>2015</v>
      </c>
      <c r="C425" s="94" t="s">
        <v>54</v>
      </c>
      <c r="D425" s="38">
        <v>685</v>
      </c>
      <c r="E425" s="38">
        <v>664</v>
      </c>
      <c r="F425" s="38">
        <v>3767</v>
      </c>
      <c r="G425" s="38">
        <v>5116</v>
      </c>
      <c r="H425" s="33">
        <v>114</v>
      </c>
      <c r="I425" s="33">
        <v>54</v>
      </c>
      <c r="J425" s="33">
        <v>993</v>
      </c>
      <c r="K425" s="33">
        <v>1161</v>
      </c>
      <c r="L425" s="33">
        <v>571</v>
      </c>
      <c r="M425" s="33">
        <v>610</v>
      </c>
      <c r="N425" s="33">
        <v>2774</v>
      </c>
      <c r="O425" s="33">
        <v>3955</v>
      </c>
    </row>
    <row r="426" spans="1:26" s="33" customFormat="1" x14ac:dyDescent="0.2">
      <c r="A426" s="31" t="s">
        <v>839</v>
      </c>
      <c r="B426" s="37">
        <v>2015</v>
      </c>
      <c r="C426" s="94" t="s">
        <v>55</v>
      </c>
      <c r="D426" s="38">
        <v>2952</v>
      </c>
      <c r="E426" s="38">
        <v>355</v>
      </c>
      <c r="F426" s="38">
        <v>6904</v>
      </c>
      <c r="G426" s="38">
        <v>10211</v>
      </c>
      <c r="H426" s="33">
        <v>336</v>
      </c>
      <c r="I426" s="33">
        <v>85</v>
      </c>
      <c r="J426" s="33">
        <v>2548</v>
      </c>
      <c r="K426" s="33">
        <v>2969</v>
      </c>
      <c r="L426" s="33">
        <v>2616</v>
      </c>
      <c r="M426" s="33">
        <v>270</v>
      </c>
      <c r="N426" s="33">
        <v>4356</v>
      </c>
      <c r="O426" s="33">
        <v>7242</v>
      </c>
    </row>
    <row r="427" spans="1:26" s="33" customFormat="1" x14ac:dyDescent="0.2">
      <c r="A427" s="31" t="s">
        <v>840</v>
      </c>
      <c r="B427" s="37">
        <v>2015</v>
      </c>
      <c r="C427" s="94" t="s">
        <v>56</v>
      </c>
      <c r="D427" s="38">
        <v>821</v>
      </c>
      <c r="E427" s="38">
        <v>4378</v>
      </c>
      <c r="F427" s="38">
        <v>0</v>
      </c>
      <c r="G427" s="38">
        <v>5199</v>
      </c>
      <c r="H427" s="33">
        <v>187</v>
      </c>
      <c r="I427" s="33">
        <v>955</v>
      </c>
      <c r="J427" s="33">
        <v>0</v>
      </c>
      <c r="K427" s="33">
        <v>1142</v>
      </c>
      <c r="L427" s="33">
        <v>634</v>
      </c>
      <c r="M427" s="33">
        <v>3423</v>
      </c>
      <c r="N427" s="33">
        <v>0</v>
      </c>
      <c r="O427" s="33">
        <v>4057</v>
      </c>
    </row>
    <row r="428" spans="1:26" s="33" customFormat="1" x14ac:dyDescent="0.2">
      <c r="A428" s="31" t="s">
        <v>841</v>
      </c>
      <c r="B428" s="37">
        <v>2015</v>
      </c>
      <c r="C428" s="94" t="s">
        <v>57</v>
      </c>
      <c r="D428" s="38">
        <v>629</v>
      </c>
      <c r="E428" s="38">
        <v>796</v>
      </c>
      <c r="F428" s="38">
        <v>3133</v>
      </c>
      <c r="G428" s="38">
        <v>4558</v>
      </c>
      <c r="H428" s="33">
        <v>123</v>
      </c>
      <c r="I428" s="33">
        <v>336</v>
      </c>
      <c r="J428" s="33">
        <v>923</v>
      </c>
      <c r="K428" s="33">
        <v>1382</v>
      </c>
      <c r="L428" s="33">
        <v>506</v>
      </c>
      <c r="M428" s="33">
        <v>460</v>
      </c>
      <c r="N428" s="33">
        <v>2210</v>
      </c>
      <c r="O428" s="33">
        <v>3176</v>
      </c>
    </row>
    <row r="429" spans="1:26" s="33" customFormat="1" x14ac:dyDescent="0.2">
      <c r="A429" s="31" t="s">
        <v>842</v>
      </c>
      <c r="B429" s="37">
        <v>2015</v>
      </c>
      <c r="C429" s="94" t="s">
        <v>58</v>
      </c>
      <c r="D429" s="38">
        <v>967</v>
      </c>
      <c r="E429" s="38">
        <v>716</v>
      </c>
      <c r="F429" s="38">
        <v>2195</v>
      </c>
      <c r="G429" s="38">
        <v>3878</v>
      </c>
      <c r="H429" s="33">
        <v>253</v>
      </c>
      <c r="I429" s="33">
        <v>330</v>
      </c>
      <c r="J429" s="33">
        <v>267</v>
      </c>
      <c r="K429" s="33">
        <v>850</v>
      </c>
      <c r="L429" s="33">
        <v>714</v>
      </c>
      <c r="M429" s="33">
        <v>386</v>
      </c>
      <c r="N429" s="33">
        <v>1928</v>
      </c>
      <c r="O429" s="33">
        <v>3028</v>
      </c>
    </row>
    <row r="430" spans="1:26" s="33" customFormat="1" x14ac:dyDescent="0.2">
      <c r="A430" s="31" t="s">
        <v>843</v>
      </c>
      <c r="B430" s="37">
        <v>2015</v>
      </c>
      <c r="C430" s="94" t="s">
        <v>59</v>
      </c>
      <c r="D430" s="38">
        <v>1736</v>
      </c>
      <c r="E430" s="38">
        <v>1518</v>
      </c>
      <c r="F430" s="38">
        <v>694</v>
      </c>
      <c r="G430" s="38">
        <v>3948</v>
      </c>
      <c r="H430" s="33">
        <v>236</v>
      </c>
      <c r="I430" s="33">
        <v>512</v>
      </c>
      <c r="J430" s="33">
        <v>182</v>
      </c>
      <c r="K430" s="33">
        <v>930</v>
      </c>
      <c r="L430" s="33">
        <v>1500</v>
      </c>
      <c r="M430" s="33">
        <v>1006</v>
      </c>
      <c r="N430" s="33">
        <v>512</v>
      </c>
      <c r="O430" s="33">
        <v>3018</v>
      </c>
    </row>
    <row r="431" spans="1:26" s="33" customFormat="1" x14ac:dyDescent="0.2">
      <c r="A431" s="31" t="s">
        <v>844</v>
      </c>
      <c r="B431" s="37">
        <v>2015</v>
      </c>
      <c r="C431" s="94" t="s">
        <v>60</v>
      </c>
      <c r="D431" s="38">
        <v>2871</v>
      </c>
      <c r="E431" s="38">
        <v>13</v>
      </c>
      <c r="F431" s="38">
        <v>14572</v>
      </c>
      <c r="G431" s="38">
        <v>17456</v>
      </c>
      <c r="H431" s="33">
        <v>393</v>
      </c>
      <c r="I431" s="33">
        <v>13</v>
      </c>
      <c r="J431" s="33">
        <v>5087</v>
      </c>
      <c r="K431" s="33">
        <v>5493</v>
      </c>
      <c r="L431" s="33">
        <v>2478</v>
      </c>
      <c r="M431" s="33">
        <v>0</v>
      </c>
      <c r="N431" s="33">
        <v>9485</v>
      </c>
      <c r="O431" s="33">
        <v>11963</v>
      </c>
    </row>
    <row r="432" spans="1:26" s="33" customFormat="1" x14ac:dyDescent="0.2">
      <c r="A432" s="31" t="s">
        <v>845</v>
      </c>
      <c r="B432" s="37">
        <v>2015</v>
      </c>
      <c r="C432" s="94" t="s">
        <v>61</v>
      </c>
      <c r="D432" s="38">
        <v>627</v>
      </c>
      <c r="E432" s="38">
        <v>248</v>
      </c>
      <c r="F432" s="38">
        <v>161</v>
      </c>
      <c r="G432" s="38">
        <v>1036</v>
      </c>
      <c r="H432" s="33">
        <v>89</v>
      </c>
      <c r="I432" s="33">
        <v>77</v>
      </c>
      <c r="J432" s="33">
        <v>31</v>
      </c>
      <c r="K432" s="33">
        <v>197</v>
      </c>
      <c r="L432" s="33">
        <v>538</v>
      </c>
      <c r="M432" s="33">
        <v>171</v>
      </c>
      <c r="N432" s="33">
        <v>130</v>
      </c>
      <c r="O432" s="33">
        <v>839</v>
      </c>
    </row>
    <row r="433" spans="1:15" s="33" customFormat="1" x14ac:dyDescent="0.2">
      <c r="A433" s="31" t="s">
        <v>846</v>
      </c>
      <c r="B433" s="37">
        <v>2015</v>
      </c>
      <c r="C433" s="94" t="s">
        <v>62</v>
      </c>
      <c r="D433" s="38">
        <v>3072</v>
      </c>
      <c r="E433" s="38">
        <v>2955</v>
      </c>
      <c r="F433" s="38">
        <v>984</v>
      </c>
      <c r="G433" s="38">
        <v>7011</v>
      </c>
      <c r="H433" s="33">
        <v>491</v>
      </c>
      <c r="I433" s="33">
        <v>882</v>
      </c>
      <c r="J433" s="33">
        <v>244</v>
      </c>
      <c r="K433" s="33">
        <v>1617</v>
      </c>
      <c r="L433" s="33">
        <v>2581</v>
      </c>
      <c r="M433" s="33">
        <v>2073</v>
      </c>
      <c r="N433" s="33">
        <v>740</v>
      </c>
      <c r="O433" s="33">
        <v>5394</v>
      </c>
    </row>
    <row r="434" spans="1:15" s="33" customFormat="1" x14ac:dyDescent="0.2">
      <c r="A434" s="31" t="s">
        <v>847</v>
      </c>
      <c r="B434" s="37">
        <v>2015</v>
      </c>
      <c r="C434" s="94" t="s">
        <v>63</v>
      </c>
      <c r="D434" s="38">
        <v>3613</v>
      </c>
      <c r="E434" s="38">
        <v>7518</v>
      </c>
      <c r="F434" s="38">
        <v>0</v>
      </c>
      <c r="G434" s="38">
        <v>11131</v>
      </c>
      <c r="H434" s="33">
        <v>551</v>
      </c>
      <c r="I434" s="33">
        <v>1857</v>
      </c>
      <c r="J434" s="33">
        <v>0</v>
      </c>
      <c r="K434" s="33">
        <v>2408</v>
      </c>
      <c r="L434" s="33">
        <v>3062</v>
      </c>
      <c r="M434" s="33">
        <v>5661</v>
      </c>
      <c r="N434" s="33">
        <v>0</v>
      </c>
      <c r="O434" s="33">
        <v>8723</v>
      </c>
    </row>
    <row r="435" spans="1:15" s="33" customFormat="1" x14ac:dyDescent="0.2">
      <c r="A435" s="31" t="s">
        <v>848</v>
      </c>
      <c r="B435" s="37">
        <v>2015</v>
      </c>
      <c r="C435" s="94" t="s">
        <v>64</v>
      </c>
      <c r="D435" s="38">
        <v>5573</v>
      </c>
      <c r="E435" s="38">
        <v>4338</v>
      </c>
      <c r="F435" s="38">
        <v>3149</v>
      </c>
      <c r="G435" s="38">
        <v>13060</v>
      </c>
      <c r="H435" s="33">
        <v>1019</v>
      </c>
      <c r="I435" s="33">
        <v>1399</v>
      </c>
      <c r="J435" s="33">
        <v>845</v>
      </c>
      <c r="K435" s="33">
        <v>3263</v>
      </c>
      <c r="L435" s="33">
        <v>4554</v>
      </c>
      <c r="M435" s="33">
        <v>2939</v>
      </c>
      <c r="N435" s="33">
        <v>2304</v>
      </c>
      <c r="O435" s="33">
        <v>9797</v>
      </c>
    </row>
    <row r="436" spans="1:15" s="33" customFormat="1" x14ac:dyDescent="0.2">
      <c r="A436" s="31" t="s">
        <v>849</v>
      </c>
      <c r="B436" s="37">
        <v>2015</v>
      </c>
      <c r="C436" s="94" t="s">
        <v>65</v>
      </c>
      <c r="D436" s="38">
        <v>1123</v>
      </c>
      <c r="E436" s="38">
        <v>700</v>
      </c>
      <c r="F436" s="38">
        <v>10132</v>
      </c>
      <c r="G436" s="38">
        <v>11955</v>
      </c>
      <c r="H436" s="33">
        <v>120</v>
      </c>
      <c r="I436" s="33">
        <v>111</v>
      </c>
      <c r="J436" s="33">
        <v>4035</v>
      </c>
      <c r="K436" s="33">
        <v>4266</v>
      </c>
      <c r="L436" s="33">
        <v>1003</v>
      </c>
      <c r="M436" s="33">
        <v>589</v>
      </c>
      <c r="N436" s="33">
        <v>6097</v>
      </c>
      <c r="O436" s="33">
        <v>7689</v>
      </c>
    </row>
    <row r="437" spans="1:15" s="33" customFormat="1" x14ac:dyDescent="0.2">
      <c r="A437" s="31" t="s">
        <v>850</v>
      </c>
      <c r="B437" s="37">
        <v>2015</v>
      </c>
      <c r="C437" s="94" t="s">
        <v>66</v>
      </c>
      <c r="D437" s="38">
        <v>1035</v>
      </c>
      <c r="E437" s="38">
        <v>1420</v>
      </c>
      <c r="F437" s="38">
        <v>270</v>
      </c>
      <c r="G437" s="38">
        <v>2725</v>
      </c>
      <c r="H437" s="33">
        <v>155</v>
      </c>
      <c r="I437" s="33">
        <v>319</v>
      </c>
      <c r="J437" s="33">
        <v>56</v>
      </c>
      <c r="K437" s="33">
        <v>530</v>
      </c>
      <c r="L437" s="33">
        <v>880</v>
      </c>
      <c r="M437" s="33">
        <v>1101</v>
      </c>
      <c r="N437" s="33">
        <v>214</v>
      </c>
      <c r="O437" s="33">
        <v>2195</v>
      </c>
    </row>
    <row r="438" spans="1:15" s="33" customFormat="1" x14ac:dyDescent="0.2">
      <c r="A438" s="31" t="s">
        <v>851</v>
      </c>
      <c r="B438" s="37">
        <v>2015</v>
      </c>
      <c r="C438" s="94" t="s">
        <v>67</v>
      </c>
      <c r="D438" s="38">
        <v>1009</v>
      </c>
      <c r="E438" s="38">
        <v>980</v>
      </c>
      <c r="F438" s="38">
        <v>649</v>
      </c>
      <c r="G438" s="38">
        <v>2638</v>
      </c>
      <c r="H438" s="33">
        <v>165</v>
      </c>
      <c r="I438" s="33">
        <v>246</v>
      </c>
      <c r="J438" s="33">
        <v>253</v>
      </c>
      <c r="K438" s="33">
        <v>664</v>
      </c>
      <c r="L438" s="33">
        <v>844</v>
      </c>
      <c r="M438" s="33">
        <v>734</v>
      </c>
      <c r="N438" s="33">
        <v>396</v>
      </c>
      <c r="O438" s="33">
        <v>1974</v>
      </c>
    </row>
    <row r="439" spans="1:15" s="33" customFormat="1" x14ac:dyDescent="0.2">
      <c r="A439" s="31" t="s">
        <v>852</v>
      </c>
      <c r="B439" s="37">
        <v>2015</v>
      </c>
      <c r="C439" s="94" t="s">
        <v>68</v>
      </c>
      <c r="D439" s="38">
        <v>826</v>
      </c>
      <c r="E439" s="38">
        <v>679</v>
      </c>
      <c r="F439" s="38">
        <v>1932</v>
      </c>
      <c r="G439" s="38">
        <v>3437</v>
      </c>
      <c r="H439" s="33">
        <v>130</v>
      </c>
      <c r="I439" s="33">
        <v>244</v>
      </c>
      <c r="J439" s="33">
        <v>370</v>
      </c>
      <c r="K439" s="33">
        <v>744</v>
      </c>
      <c r="L439" s="33">
        <v>696</v>
      </c>
      <c r="M439" s="33">
        <v>435</v>
      </c>
      <c r="N439" s="33">
        <v>1562</v>
      </c>
      <c r="O439" s="33">
        <v>2693</v>
      </c>
    </row>
    <row r="440" spans="1:15" s="33" customFormat="1" x14ac:dyDescent="0.2">
      <c r="A440" s="31" t="s">
        <v>853</v>
      </c>
      <c r="B440" s="37">
        <v>2015</v>
      </c>
      <c r="C440" s="94" t="s">
        <v>69</v>
      </c>
      <c r="D440" s="38">
        <v>2659</v>
      </c>
      <c r="E440" s="38">
        <v>2042</v>
      </c>
      <c r="F440" s="38">
        <v>1537</v>
      </c>
      <c r="G440" s="38">
        <v>6238</v>
      </c>
      <c r="H440" s="33">
        <v>702</v>
      </c>
      <c r="I440" s="33">
        <v>369</v>
      </c>
      <c r="J440" s="33">
        <v>386</v>
      </c>
      <c r="K440" s="33">
        <v>1457</v>
      </c>
      <c r="L440" s="33">
        <v>1957</v>
      </c>
      <c r="M440" s="33">
        <v>1673</v>
      </c>
      <c r="N440" s="33">
        <v>1151</v>
      </c>
      <c r="O440" s="33">
        <v>4781</v>
      </c>
    </row>
    <row r="441" spans="1:15" s="33" customFormat="1" x14ac:dyDescent="0.2">
      <c r="A441" s="31" t="s">
        <v>854</v>
      </c>
      <c r="B441" s="37">
        <v>2015</v>
      </c>
      <c r="C441" s="94" t="s">
        <v>70</v>
      </c>
      <c r="D441" s="38">
        <v>2735</v>
      </c>
      <c r="E441" s="38">
        <v>327</v>
      </c>
      <c r="F441" s="38">
        <v>12602</v>
      </c>
      <c r="G441" s="38">
        <v>15664</v>
      </c>
      <c r="H441" s="33">
        <v>525</v>
      </c>
      <c r="I441" s="33">
        <v>307</v>
      </c>
      <c r="J441" s="33">
        <v>2316</v>
      </c>
      <c r="K441" s="33">
        <v>3148</v>
      </c>
      <c r="L441" s="33">
        <v>2210</v>
      </c>
      <c r="M441" s="33">
        <v>20</v>
      </c>
      <c r="N441" s="33">
        <v>10286</v>
      </c>
      <c r="O441" s="33">
        <v>12516</v>
      </c>
    </row>
    <row r="442" spans="1:15" s="33" customFormat="1" x14ac:dyDescent="0.2">
      <c r="A442" s="31" t="s">
        <v>855</v>
      </c>
      <c r="B442" s="37">
        <v>2015</v>
      </c>
      <c r="C442" s="94" t="s">
        <v>71</v>
      </c>
      <c r="D442" s="38">
        <v>117</v>
      </c>
      <c r="E442" s="38">
        <v>146</v>
      </c>
      <c r="F442" s="38">
        <v>645</v>
      </c>
      <c r="G442" s="38">
        <v>908</v>
      </c>
      <c r="H442" s="33">
        <v>45</v>
      </c>
      <c r="I442" s="33">
        <v>84</v>
      </c>
      <c r="J442" s="33">
        <v>68</v>
      </c>
      <c r="K442" s="33">
        <v>197</v>
      </c>
      <c r="L442" s="33">
        <v>72</v>
      </c>
      <c r="M442" s="33">
        <v>62</v>
      </c>
      <c r="N442" s="33">
        <v>577</v>
      </c>
      <c r="O442" s="33">
        <v>711</v>
      </c>
    </row>
    <row r="443" spans="1:15" s="33" customFormat="1" x14ac:dyDescent="0.2">
      <c r="A443" s="31" t="s">
        <v>856</v>
      </c>
      <c r="B443" s="37">
        <v>2015</v>
      </c>
      <c r="C443" s="94" t="s">
        <v>72</v>
      </c>
      <c r="D443" s="38">
        <v>671</v>
      </c>
      <c r="E443" s="38">
        <v>0</v>
      </c>
      <c r="F443" s="38">
        <v>6161</v>
      </c>
      <c r="G443" s="38">
        <v>6832</v>
      </c>
      <c r="H443" s="33">
        <v>65</v>
      </c>
      <c r="I443" s="33">
        <v>0</v>
      </c>
      <c r="J443" s="33">
        <v>1233</v>
      </c>
      <c r="K443" s="33">
        <v>1298</v>
      </c>
      <c r="L443" s="33">
        <v>606</v>
      </c>
      <c r="M443" s="33">
        <v>0</v>
      </c>
      <c r="N443" s="33">
        <v>4928</v>
      </c>
      <c r="O443" s="33">
        <v>5534</v>
      </c>
    </row>
    <row r="444" spans="1:15" s="33" customFormat="1" x14ac:dyDescent="0.2">
      <c r="A444" s="31" t="s">
        <v>857</v>
      </c>
      <c r="B444" s="37">
        <v>2015</v>
      </c>
      <c r="C444" s="94" t="s">
        <v>73</v>
      </c>
      <c r="D444" s="38">
        <v>493</v>
      </c>
      <c r="E444" s="38">
        <v>3418</v>
      </c>
      <c r="F444" s="38">
        <v>458</v>
      </c>
      <c r="G444" s="38">
        <v>4369</v>
      </c>
      <c r="H444" s="33">
        <v>103</v>
      </c>
      <c r="I444" s="33">
        <v>389</v>
      </c>
      <c r="J444" s="33">
        <v>283</v>
      </c>
      <c r="K444" s="33">
        <v>775</v>
      </c>
      <c r="L444" s="33">
        <v>390</v>
      </c>
      <c r="M444" s="33">
        <v>3029</v>
      </c>
      <c r="N444" s="33">
        <v>175</v>
      </c>
      <c r="O444" s="33">
        <v>3594</v>
      </c>
    </row>
    <row r="445" spans="1:15" s="33" customFormat="1" x14ac:dyDescent="0.2">
      <c r="A445" s="31" t="s">
        <v>858</v>
      </c>
      <c r="B445" s="37">
        <v>2015</v>
      </c>
      <c r="C445" s="94" t="s">
        <v>74</v>
      </c>
      <c r="D445" s="38">
        <v>1117</v>
      </c>
      <c r="E445" s="38">
        <v>1148</v>
      </c>
      <c r="F445" s="38">
        <v>1614</v>
      </c>
      <c r="G445" s="38">
        <v>3879</v>
      </c>
      <c r="H445" s="33">
        <v>175</v>
      </c>
      <c r="I445" s="33">
        <v>233</v>
      </c>
      <c r="J445" s="33">
        <v>413</v>
      </c>
      <c r="K445" s="33">
        <v>821</v>
      </c>
      <c r="L445" s="33">
        <v>942</v>
      </c>
      <c r="M445" s="33">
        <v>915</v>
      </c>
      <c r="N445" s="33">
        <v>1201</v>
      </c>
      <c r="O445" s="33">
        <v>3058</v>
      </c>
    </row>
    <row r="446" spans="1:15" s="33" customFormat="1" x14ac:dyDescent="0.2">
      <c r="A446" s="31" t="s">
        <v>859</v>
      </c>
      <c r="B446" s="37">
        <v>2015</v>
      </c>
      <c r="C446" s="94" t="s">
        <v>75</v>
      </c>
      <c r="D446" s="38">
        <v>44</v>
      </c>
      <c r="E446" s="38">
        <v>45</v>
      </c>
      <c r="F446" s="38">
        <v>956</v>
      </c>
      <c r="G446" s="38">
        <v>1045</v>
      </c>
      <c r="H446" s="38">
        <v>7</v>
      </c>
      <c r="I446" s="38">
        <v>10</v>
      </c>
      <c r="J446" s="38">
        <v>295</v>
      </c>
      <c r="K446" s="33">
        <v>312</v>
      </c>
      <c r="L446" s="38">
        <v>37</v>
      </c>
      <c r="M446" s="38">
        <v>35</v>
      </c>
      <c r="N446" s="38">
        <v>661</v>
      </c>
      <c r="O446" s="33">
        <v>733</v>
      </c>
    </row>
    <row r="447" spans="1:15" s="33" customFormat="1" x14ac:dyDescent="0.2">
      <c r="A447" s="31" t="s">
        <v>860</v>
      </c>
      <c r="B447" s="37">
        <v>2015</v>
      </c>
      <c r="C447" s="94" t="s">
        <v>76</v>
      </c>
      <c r="D447" s="38">
        <v>1262</v>
      </c>
      <c r="E447" s="38">
        <v>1058</v>
      </c>
      <c r="F447" s="38">
        <v>1869</v>
      </c>
      <c r="G447" s="38">
        <v>4189</v>
      </c>
      <c r="H447" s="33">
        <v>258</v>
      </c>
      <c r="I447" s="33">
        <v>79</v>
      </c>
      <c r="J447" s="33">
        <v>480</v>
      </c>
      <c r="K447" s="33">
        <v>817</v>
      </c>
      <c r="L447" s="33">
        <v>1004</v>
      </c>
      <c r="M447" s="33">
        <v>979</v>
      </c>
      <c r="N447" s="33">
        <v>1389</v>
      </c>
      <c r="O447" s="33">
        <v>3372</v>
      </c>
    </row>
    <row r="448" spans="1:15" s="33" customFormat="1" x14ac:dyDescent="0.2">
      <c r="A448" s="31" t="s">
        <v>861</v>
      </c>
      <c r="B448" s="37">
        <v>2015</v>
      </c>
      <c r="C448" s="94" t="s">
        <v>77</v>
      </c>
      <c r="D448" s="38">
        <v>2600</v>
      </c>
      <c r="E448" s="38">
        <v>2595</v>
      </c>
      <c r="F448" s="38">
        <v>5692</v>
      </c>
      <c r="G448" s="38">
        <v>10887</v>
      </c>
      <c r="H448" s="33">
        <v>312</v>
      </c>
      <c r="I448" s="33">
        <v>704</v>
      </c>
      <c r="J448" s="33">
        <v>867</v>
      </c>
      <c r="K448" s="33">
        <v>1883</v>
      </c>
      <c r="L448" s="33">
        <v>2288</v>
      </c>
      <c r="M448" s="33">
        <v>1891</v>
      </c>
      <c r="N448" s="33">
        <v>4825</v>
      </c>
      <c r="O448" s="33">
        <v>9004</v>
      </c>
    </row>
    <row r="449" spans="1:15" s="33" customFormat="1" x14ac:dyDescent="0.2">
      <c r="A449" s="31" t="s">
        <v>862</v>
      </c>
      <c r="B449" s="37">
        <v>2015</v>
      </c>
      <c r="C449" s="94" t="s">
        <v>78</v>
      </c>
      <c r="D449" s="38" t="s">
        <v>103</v>
      </c>
      <c r="E449" s="38" t="s">
        <v>103</v>
      </c>
      <c r="F449" s="38" t="s">
        <v>103</v>
      </c>
      <c r="G449" s="38">
        <v>3289</v>
      </c>
      <c r="H449" s="38" t="s">
        <v>103</v>
      </c>
      <c r="I449" s="38" t="s">
        <v>103</v>
      </c>
      <c r="J449" s="38" t="s">
        <v>103</v>
      </c>
      <c r="K449" s="33">
        <v>693</v>
      </c>
      <c r="L449" s="38" t="s">
        <v>103</v>
      </c>
      <c r="M449" s="38" t="s">
        <v>103</v>
      </c>
      <c r="N449" s="38" t="s">
        <v>103</v>
      </c>
      <c r="O449" s="33">
        <v>2596</v>
      </c>
    </row>
    <row r="450" spans="1:15" s="33" customFormat="1" x14ac:dyDescent="0.2">
      <c r="A450" s="31" t="s">
        <v>863</v>
      </c>
      <c r="B450" s="37">
        <v>2015</v>
      </c>
      <c r="C450" s="94" t="s">
        <v>79</v>
      </c>
      <c r="D450" s="38">
        <v>3072</v>
      </c>
      <c r="E450" s="38">
        <v>2527</v>
      </c>
      <c r="F450" s="38">
        <v>724</v>
      </c>
      <c r="G450" s="38">
        <v>6323</v>
      </c>
      <c r="H450" s="33">
        <v>828</v>
      </c>
      <c r="I450" s="33">
        <v>1139</v>
      </c>
      <c r="J450" s="33">
        <v>589</v>
      </c>
      <c r="K450" s="33">
        <v>2556</v>
      </c>
      <c r="L450" s="33">
        <v>2244</v>
      </c>
      <c r="M450" s="33">
        <v>1388</v>
      </c>
      <c r="N450" s="33">
        <v>135</v>
      </c>
      <c r="O450" s="33">
        <v>3767</v>
      </c>
    </row>
    <row r="451" spans="1:15" s="33" customFormat="1" x14ac:dyDescent="0.2">
      <c r="A451" s="31" t="s">
        <v>864</v>
      </c>
      <c r="B451" s="37">
        <v>2015</v>
      </c>
      <c r="C451" s="94" t="s">
        <v>80</v>
      </c>
      <c r="D451" s="38">
        <v>988</v>
      </c>
      <c r="E451" s="38">
        <v>6680</v>
      </c>
      <c r="F451" s="38">
        <v>0</v>
      </c>
      <c r="G451" s="38">
        <v>7668</v>
      </c>
      <c r="H451" s="33">
        <v>189</v>
      </c>
      <c r="I451" s="33">
        <v>1990</v>
      </c>
      <c r="J451" s="33">
        <v>0</v>
      </c>
      <c r="K451" s="33">
        <v>2179</v>
      </c>
      <c r="L451" s="33">
        <v>799</v>
      </c>
      <c r="M451" s="33">
        <v>4690</v>
      </c>
      <c r="N451" s="33">
        <v>0</v>
      </c>
      <c r="O451" s="33">
        <v>5489</v>
      </c>
    </row>
    <row r="452" spans="1:15" s="33" customFormat="1" x14ac:dyDescent="0.2">
      <c r="A452" s="31" t="s">
        <v>865</v>
      </c>
      <c r="B452" s="37">
        <v>2015</v>
      </c>
      <c r="C452" s="94" t="s">
        <v>24</v>
      </c>
      <c r="D452" s="38">
        <v>55322</v>
      </c>
      <c r="E452" s="38">
        <v>56088</v>
      </c>
      <c r="F452" s="38">
        <v>94015</v>
      </c>
      <c r="G452" s="38">
        <v>205425</v>
      </c>
      <c r="H452" s="33">
        <v>9556</v>
      </c>
      <c r="I452" s="33">
        <v>15567</v>
      </c>
      <c r="J452" s="33">
        <v>28171</v>
      </c>
      <c r="K452" s="33">
        <v>53294</v>
      </c>
      <c r="L452" s="33">
        <v>45766</v>
      </c>
      <c r="M452" s="33">
        <v>40521</v>
      </c>
      <c r="N452" s="33">
        <v>65844</v>
      </c>
      <c r="O452" s="33">
        <v>152131</v>
      </c>
    </row>
    <row r="455" spans="1:15" x14ac:dyDescent="0.2">
      <c r="B455" s="132">
        <v>2000</v>
      </c>
      <c r="C455" s="131"/>
    </row>
    <row r="456" spans="1:15" x14ac:dyDescent="0.2">
      <c r="B456" s="132">
        <v>2001</v>
      </c>
      <c r="C456" s="131" t="s">
        <v>635</v>
      </c>
    </row>
    <row r="457" spans="1:15" x14ac:dyDescent="0.2">
      <c r="B457" s="132">
        <v>2002</v>
      </c>
      <c r="C457" s="131" t="s">
        <v>636</v>
      </c>
    </row>
    <row r="458" spans="1:15" x14ac:dyDescent="0.2">
      <c r="B458" s="132">
        <v>2003</v>
      </c>
      <c r="C458" s="131" t="s">
        <v>637</v>
      </c>
    </row>
    <row r="459" spans="1:15" x14ac:dyDescent="0.2">
      <c r="B459" s="132">
        <v>2004</v>
      </c>
      <c r="C459" s="131" t="s">
        <v>638</v>
      </c>
    </row>
    <row r="460" spans="1:15" x14ac:dyDescent="0.2">
      <c r="B460" s="132">
        <v>2005</v>
      </c>
      <c r="C460" s="131" t="s">
        <v>639</v>
      </c>
    </row>
    <row r="461" spans="1:15" x14ac:dyDescent="0.2">
      <c r="B461" s="132">
        <v>2006</v>
      </c>
      <c r="C461" s="131" t="s">
        <v>640</v>
      </c>
    </row>
    <row r="462" spans="1:15" x14ac:dyDescent="0.2">
      <c r="B462" s="132">
        <v>2007</v>
      </c>
      <c r="C462" s="131" t="s">
        <v>641</v>
      </c>
    </row>
    <row r="463" spans="1:15" x14ac:dyDescent="0.2">
      <c r="B463" s="132">
        <v>2008</v>
      </c>
      <c r="C463" s="131" t="s">
        <v>642</v>
      </c>
    </row>
    <row r="464" spans="1:15" x14ac:dyDescent="0.2">
      <c r="B464" s="132">
        <v>2009</v>
      </c>
      <c r="C464" s="131" t="s">
        <v>643</v>
      </c>
    </row>
    <row r="465" spans="1:19" x14ac:dyDescent="0.2">
      <c r="B465" s="132">
        <v>2010</v>
      </c>
      <c r="C465" s="131" t="s">
        <v>644</v>
      </c>
    </row>
    <row r="466" spans="1:19" x14ac:dyDescent="0.2">
      <c r="B466" s="132">
        <v>2011</v>
      </c>
      <c r="C466" s="131" t="s">
        <v>645</v>
      </c>
    </row>
    <row r="467" spans="1:19" x14ac:dyDescent="0.2">
      <c r="B467" s="132">
        <v>2012</v>
      </c>
      <c r="C467" s="131" t="s">
        <v>646</v>
      </c>
    </row>
    <row r="468" spans="1:19" x14ac:dyDescent="0.2">
      <c r="B468" s="132">
        <v>2013</v>
      </c>
      <c r="C468" s="131" t="s">
        <v>634</v>
      </c>
    </row>
    <row r="469" spans="1:19" x14ac:dyDescent="0.2">
      <c r="B469" s="132">
        <v>2014</v>
      </c>
      <c r="C469" s="131" t="s">
        <v>633</v>
      </c>
    </row>
    <row r="470" spans="1:19" x14ac:dyDescent="0.2">
      <c r="B470" s="132">
        <v>2015</v>
      </c>
      <c r="C470" s="131" t="s">
        <v>703</v>
      </c>
    </row>
    <row r="473" spans="1:19" x14ac:dyDescent="0.2">
      <c r="B473" s="18" t="s">
        <v>696</v>
      </c>
    </row>
    <row r="474" spans="1:19" x14ac:dyDescent="0.2">
      <c r="D474" s="217" t="s">
        <v>606</v>
      </c>
      <c r="E474" s="217" t="s">
        <v>606</v>
      </c>
      <c r="F474" s="217" t="s">
        <v>606</v>
      </c>
      <c r="G474" s="217" t="s">
        <v>606</v>
      </c>
      <c r="H474" s="217" t="s">
        <v>2</v>
      </c>
      <c r="I474" s="217" t="s">
        <v>2</v>
      </c>
      <c r="J474" s="217" t="s">
        <v>2</v>
      </c>
      <c r="K474" s="217" t="s">
        <v>2</v>
      </c>
      <c r="L474" s="217" t="s">
        <v>3</v>
      </c>
      <c r="M474" s="217" t="s">
        <v>3</v>
      </c>
      <c r="N474" s="217" t="s">
        <v>3</v>
      </c>
      <c r="O474" s="217" t="s">
        <v>3</v>
      </c>
      <c r="P474" s="217" t="s">
        <v>4</v>
      </c>
      <c r="Q474" s="217" t="s">
        <v>4</v>
      </c>
      <c r="R474" s="217" t="s">
        <v>4</v>
      </c>
      <c r="S474" s="217" t="s">
        <v>4</v>
      </c>
    </row>
    <row r="476" spans="1:19" x14ac:dyDescent="0.2">
      <c r="D476" s="217" t="s">
        <v>4</v>
      </c>
      <c r="E476" s="217" t="s">
        <v>692</v>
      </c>
      <c r="F476" s="217" t="s">
        <v>596</v>
      </c>
      <c r="G476" s="217" t="s">
        <v>39</v>
      </c>
      <c r="H476" s="217" t="s">
        <v>4</v>
      </c>
      <c r="I476" s="217" t="s">
        <v>692</v>
      </c>
      <c r="J476" s="217" t="s">
        <v>596</v>
      </c>
      <c r="K476" s="217" t="s">
        <v>39</v>
      </c>
      <c r="L476" s="217" t="s">
        <v>4</v>
      </c>
      <c r="M476" s="217" t="s">
        <v>692</v>
      </c>
      <c r="N476" s="217" t="s">
        <v>596</v>
      </c>
      <c r="O476" s="217" t="s">
        <v>39</v>
      </c>
      <c r="P476" s="217" t="s">
        <v>4</v>
      </c>
      <c r="Q476" s="217" t="s">
        <v>692</v>
      </c>
      <c r="R476" s="217" t="s">
        <v>596</v>
      </c>
      <c r="S476" s="217" t="s">
        <v>39</v>
      </c>
    </row>
    <row r="478" spans="1:19" x14ac:dyDescent="0.2">
      <c r="C478" s="18" t="s">
        <v>693</v>
      </c>
    </row>
    <row r="479" spans="1:19" x14ac:dyDescent="0.2">
      <c r="A479" s="30" t="s">
        <v>555</v>
      </c>
      <c r="B479" s="18">
        <v>2013</v>
      </c>
      <c r="C479" s="18" t="s">
        <v>49</v>
      </c>
      <c r="D479" s="217">
        <v>0</v>
      </c>
      <c r="E479" s="217">
        <v>0</v>
      </c>
      <c r="F479" s="217">
        <v>0</v>
      </c>
      <c r="G479" s="217">
        <v>0</v>
      </c>
      <c r="H479" s="217">
        <v>1489</v>
      </c>
      <c r="I479" s="217">
        <v>58</v>
      </c>
      <c r="J479" s="217">
        <v>593</v>
      </c>
      <c r="K479" s="217">
        <v>838</v>
      </c>
      <c r="L479" s="217">
        <v>2315</v>
      </c>
      <c r="M479" s="217">
        <v>25</v>
      </c>
      <c r="N479" s="217">
        <v>438</v>
      </c>
      <c r="O479" s="217">
        <v>1852</v>
      </c>
      <c r="P479" s="217">
        <v>3804</v>
      </c>
      <c r="Q479" s="217">
        <v>83</v>
      </c>
      <c r="R479" s="217">
        <v>1031</v>
      </c>
      <c r="S479" s="217">
        <v>2690</v>
      </c>
    </row>
    <row r="480" spans="1:19" x14ac:dyDescent="0.2">
      <c r="A480" s="30" t="s">
        <v>556</v>
      </c>
      <c r="B480" s="18">
        <v>2013</v>
      </c>
      <c r="C480" s="18" t="s">
        <v>50</v>
      </c>
      <c r="D480" s="217">
        <v>0</v>
      </c>
      <c r="E480" s="217">
        <v>0</v>
      </c>
      <c r="F480" s="217">
        <v>0</v>
      </c>
      <c r="G480" s="217">
        <v>0</v>
      </c>
      <c r="H480" s="217">
        <v>1491</v>
      </c>
      <c r="I480" s="217">
        <v>63</v>
      </c>
      <c r="J480" s="217">
        <v>373</v>
      </c>
      <c r="K480" s="217">
        <v>1055</v>
      </c>
      <c r="L480" s="217">
        <v>2957</v>
      </c>
      <c r="M480" s="217">
        <v>42</v>
      </c>
      <c r="N480" s="217">
        <v>383</v>
      </c>
      <c r="O480" s="217">
        <v>2532</v>
      </c>
      <c r="P480" s="217">
        <v>4448</v>
      </c>
      <c r="Q480" s="217">
        <v>105</v>
      </c>
      <c r="R480" s="217">
        <v>756</v>
      </c>
      <c r="S480" s="217">
        <v>3587</v>
      </c>
    </row>
    <row r="481" spans="1:19" x14ac:dyDescent="0.2">
      <c r="A481" s="30" t="s">
        <v>557</v>
      </c>
      <c r="B481" s="18">
        <v>2013</v>
      </c>
      <c r="C481" s="18" t="s">
        <v>51</v>
      </c>
      <c r="D481" s="217">
        <v>0</v>
      </c>
      <c r="E481" s="217">
        <v>0</v>
      </c>
      <c r="F481" s="217">
        <v>0</v>
      </c>
      <c r="G481" s="217">
        <v>0</v>
      </c>
      <c r="H481" s="217">
        <v>1384</v>
      </c>
      <c r="I481" s="217">
        <v>9</v>
      </c>
      <c r="J481" s="217">
        <v>305</v>
      </c>
      <c r="K481" s="217">
        <v>1070</v>
      </c>
      <c r="L481" s="217">
        <v>2789</v>
      </c>
      <c r="M481" s="217">
        <v>7</v>
      </c>
      <c r="N481" s="217">
        <v>322</v>
      </c>
      <c r="O481" s="217">
        <v>2460</v>
      </c>
      <c r="P481" s="217">
        <v>4173</v>
      </c>
      <c r="Q481" s="217">
        <v>16</v>
      </c>
      <c r="R481" s="217">
        <v>627</v>
      </c>
      <c r="S481" s="217">
        <v>3530</v>
      </c>
    </row>
    <row r="482" spans="1:19" x14ac:dyDescent="0.2">
      <c r="A482" s="30" t="s">
        <v>558</v>
      </c>
      <c r="B482" s="18">
        <v>2013</v>
      </c>
      <c r="C482" s="18" t="s">
        <v>52</v>
      </c>
      <c r="D482" s="217">
        <v>0</v>
      </c>
      <c r="E482" s="217">
        <v>0</v>
      </c>
      <c r="F482" s="217">
        <v>0</v>
      </c>
      <c r="G482" s="217">
        <v>0</v>
      </c>
      <c r="H482" s="217">
        <v>691</v>
      </c>
      <c r="I482" s="391" t="s">
        <v>103</v>
      </c>
      <c r="J482" s="391" t="s">
        <v>103</v>
      </c>
      <c r="K482" s="217">
        <v>515</v>
      </c>
      <c r="L482" s="217">
        <v>1570</v>
      </c>
      <c r="M482" s="217" t="s">
        <v>103</v>
      </c>
      <c r="N482" s="217" t="s">
        <v>103</v>
      </c>
      <c r="O482" s="217">
        <v>1375</v>
      </c>
      <c r="P482" s="217">
        <v>2261</v>
      </c>
      <c r="Q482" s="217">
        <v>10</v>
      </c>
      <c r="R482" s="217">
        <v>361</v>
      </c>
      <c r="S482" s="217">
        <v>1890</v>
      </c>
    </row>
    <row r="483" spans="1:19" x14ac:dyDescent="0.2">
      <c r="A483" s="30" t="s">
        <v>559</v>
      </c>
      <c r="B483" s="18">
        <v>2013</v>
      </c>
      <c r="C483" s="18" t="s">
        <v>53</v>
      </c>
      <c r="D483" s="217">
        <v>0</v>
      </c>
      <c r="E483" s="217">
        <v>0</v>
      </c>
      <c r="F483" s="217">
        <v>0</v>
      </c>
      <c r="G483" s="217">
        <v>0</v>
      </c>
      <c r="H483" s="217">
        <v>660</v>
      </c>
      <c r="I483" s="217">
        <v>28</v>
      </c>
      <c r="J483" s="217">
        <v>174</v>
      </c>
      <c r="K483" s="217">
        <v>458</v>
      </c>
      <c r="L483" s="217">
        <v>1248</v>
      </c>
      <c r="M483" s="217">
        <v>18</v>
      </c>
      <c r="N483" s="217">
        <v>219</v>
      </c>
      <c r="O483" s="217">
        <v>1011</v>
      </c>
      <c r="P483" s="217">
        <v>1908</v>
      </c>
      <c r="Q483" s="217">
        <v>46</v>
      </c>
      <c r="R483" s="217">
        <v>393</v>
      </c>
      <c r="S483" s="217">
        <v>1469</v>
      </c>
    </row>
    <row r="484" spans="1:19" x14ac:dyDescent="0.2">
      <c r="A484" s="30" t="s">
        <v>560</v>
      </c>
      <c r="B484" s="18">
        <v>2013</v>
      </c>
      <c r="C484" s="18" t="s">
        <v>54</v>
      </c>
      <c r="D484" s="217">
        <v>0</v>
      </c>
      <c r="E484" s="217">
        <v>0</v>
      </c>
      <c r="F484" s="217">
        <v>0</v>
      </c>
      <c r="G484" s="217">
        <v>0</v>
      </c>
      <c r="H484" s="217">
        <v>1323</v>
      </c>
      <c r="I484" s="217">
        <v>38</v>
      </c>
      <c r="J484" s="217">
        <v>347</v>
      </c>
      <c r="K484" s="217">
        <v>938</v>
      </c>
      <c r="L484" s="217">
        <v>2568</v>
      </c>
      <c r="M484" s="217">
        <v>24</v>
      </c>
      <c r="N484" s="217">
        <v>377</v>
      </c>
      <c r="O484" s="217">
        <v>2167</v>
      </c>
      <c r="P484" s="217">
        <v>3891</v>
      </c>
      <c r="Q484" s="217">
        <v>62</v>
      </c>
      <c r="R484" s="217">
        <v>724</v>
      </c>
      <c r="S484" s="217">
        <v>3105</v>
      </c>
    </row>
    <row r="485" spans="1:19" x14ac:dyDescent="0.2">
      <c r="A485" s="30" t="s">
        <v>561</v>
      </c>
      <c r="B485" s="18">
        <v>2013</v>
      </c>
      <c r="C485" s="18" t="s">
        <v>55</v>
      </c>
      <c r="D485" s="217">
        <v>0</v>
      </c>
      <c r="E485" s="217">
        <v>0</v>
      </c>
      <c r="F485" s="217">
        <v>0</v>
      </c>
      <c r="G485" s="217">
        <v>0</v>
      </c>
      <c r="H485" s="217">
        <v>2680</v>
      </c>
      <c r="I485" s="217">
        <v>12</v>
      </c>
      <c r="J485" s="217">
        <v>649</v>
      </c>
      <c r="K485" s="217">
        <v>2019</v>
      </c>
      <c r="L485" s="217">
        <v>4256</v>
      </c>
      <c r="M485" s="217">
        <v>7</v>
      </c>
      <c r="N485" s="217">
        <v>598</v>
      </c>
      <c r="O485" s="217">
        <v>3651</v>
      </c>
      <c r="P485" s="217">
        <v>6936</v>
      </c>
      <c r="Q485" s="217">
        <v>19</v>
      </c>
      <c r="R485" s="217">
        <v>1247</v>
      </c>
      <c r="S485" s="217">
        <v>5670</v>
      </c>
    </row>
    <row r="486" spans="1:19" x14ac:dyDescent="0.2">
      <c r="A486" s="30" t="s">
        <v>562</v>
      </c>
      <c r="B486" s="18">
        <v>2013</v>
      </c>
      <c r="C486" s="18" t="s">
        <v>56</v>
      </c>
      <c r="D486" s="217">
        <v>0</v>
      </c>
      <c r="E486" s="217">
        <v>0</v>
      </c>
      <c r="F486" s="217">
        <v>0</v>
      </c>
      <c r="G486" s="217">
        <v>0</v>
      </c>
      <c r="H486" s="217">
        <v>1442</v>
      </c>
      <c r="I486" s="217">
        <v>53</v>
      </c>
      <c r="J486" s="217">
        <v>392</v>
      </c>
      <c r="K486" s="217">
        <v>997</v>
      </c>
      <c r="L486" s="217">
        <v>2680</v>
      </c>
      <c r="M486" s="217">
        <v>44</v>
      </c>
      <c r="N486" s="217">
        <v>426</v>
      </c>
      <c r="O486" s="217">
        <v>2210</v>
      </c>
      <c r="P486" s="217">
        <v>4122</v>
      </c>
      <c r="Q486" s="217">
        <v>97</v>
      </c>
      <c r="R486" s="217">
        <v>818</v>
      </c>
      <c r="S486" s="217">
        <v>3207</v>
      </c>
    </row>
    <row r="487" spans="1:19" x14ac:dyDescent="0.2">
      <c r="A487" s="30" t="s">
        <v>563</v>
      </c>
      <c r="B487" s="18">
        <v>2013</v>
      </c>
      <c r="C487" s="18" t="s">
        <v>57</v>
      </c>
      <c r="D487" s="217">
        <v>0</v>
      </c>
      <c r="E487" s="217">
        <v>0</v>
      </c>
      <c r="F487" s="217">
        <v>0</v>
      </c>
      <c r="G487" s="217">
        <v>0</v>
      </c>
      <c r="H487" s="217">
        <v>975</v>
      </c>
      <c r="I487" s="217">
        <v>18</v>
      </c>
      <c r="J487" s="217">
        <v>226</v>
      </c>
      <c r="K487" s="217">
        <v>731</v>
      </c>
      <c r="L487" s="217">
        <v>1913</v>
      </c>
      <c r="M487" s="217">
        <v>10</v>
      </c>
      <c r="N487" s="217">
        <v>204</v>
      </c>
      <c r="O487" s="217">
        <v>1699</v>
      </c>
      <c r="P487" s="217">
        <v>2888</v>
      </c>
      <c r="Q487" s="217">
        <v>28</v>
      </c>
      <c r="R487" s="217">
        <v>430</v>
      </c>
      <c r="S487" s="217">
        <v>2430</v>
      </c>
    </row>
    <row r="488" spans="1:19" x14ac:dyDescent="0.2">
      <c r="A488" s="30" t="s">
        <v>564</v>
      </c>
      <c r="B488" s="18">
        <v>2013</v>
      </c>
      <c r="C488" s="18" t="s">
        <v>58</v>
      </c>
      <c r="D488" s="217">
        <v>0</v>
      </c>
      <c r="E488" s="217">
        <v>0</v>
      </c>
      <c r="F488" s="217">
        <v>0</v>
      </c>
      <c r="G488" s="217">
        <v>0</v>
      </c>
      <c r="H488" s="217">
        <v>1177</v>
      </c>
      <c r="I488" s="217">
        <v>6</v>
      </c>
      <c r="J488" s="217">
        <v>318</v>
      </c>
      <c r="K488" s="217">
        <v>853</v>
      </c>
      <c r="L488" s="217">
        <v>2102</v>
      </c>
      <c r="M488" s="217">
        <v>4</v>
      </c>
      <c r="N488" s="217">
        <v>362</v>
      </c>
      <c r="O488" s="217">
        <v>1736</v>
      </c>
      <c r="P488" s="217">
        <v>3279</v>
      </c>
      <c r="Q488" s="217">
        <v>10</v>
      </c>
      <c r="R488" s="217">
        <v>680</v>
      </c>
      <c r="S488" s="217">
        <v>2589</v>
      </c>
    </row>
    <row r="489" spans="1:19" x14ac:dyDescent="0.2">
      <c r="A489" s="30" t="s">
        <v>565</v>
      </c>
      <c r="B489" s="18">
        <v>2013</v>
      </c>
      <c r="C489" s="18" t="s">
        <v>59</v>
      </c>
      <c r="D489" s="217">
        <v>0</v>
      </c>
      <c r="E489" s="217">
        <v>0</v>
      </c>
      <c r="F489" s="217">
        <v>0</v>
      </c>
      <c r="G489" s="217">
        <v>0</v>
      </c>
      <c r="H489" s="217">
        <v>708</v>
      </c>
      <c r="I489" s="217">
        <v>15</v>
      </c>
      <c r="J489" s="217">
        <v>145</v>
      </c>
      <c r="K489" s="217">
        <v>548</v>
      </c>
      <c r="L489" s="217">
        <v>1489</v>
      </c>
      <c r="M489" s="217">
        <v>6</v>
      </c>
      <c r="N489" s="217">
        <v>155</v>
      </c>
      <c r="O489" s="217">
        <v>1328</v>
      </c>
      <c r="P489" s="217">
        <v>2197</v>
      </c>
      <c r="Q489" s="217">
        <v>21</v>
      </c>
      <c r="R489" s="217">
        <v>300</v>
      </c>
      <c r="S489" s="217">
        <v>1876</v>
      </c>
    </row>
    <row r="490" spans="1:19" x14ac:dyDescent="0.2">
      <c r="A490" s="30" t="s">
        <v>566</v>
      </c>
      <c r="B490" s="18">
        <v>2013</v>
      </c>
      <c r="C490" s="18" t="s">
        <v>60</v>
      </c>
      <c r="D490" s="217">
        <v>937</v>
      </c>
      <c r="E490" s="217" t="s">
        <v>103</v>
      </c>
      <c r="F490" s="217" t="s">
        <v>103</v>
      </c>
      <c r="G490" s="217" t="s">
        <v>103</v>
      </c>
      <c r="H490" s="217">
        <v>3802</v>
      </c>
      <c r="I490" s="217">
        <v>149</v>
      </c>
      <c r="J490" s="217">
        <v>1212</v>
      </c>
      <c r="K490" s="217">
        <v>2441</v>
      </c>
      <c r="L490" s="217">
        <v>6539</v>
      </c>
      <c r="M490" s="217">
        <v>137</v>
      </c>
      <c r="N490" s="217">
        <v>1192</v>
      </c>
      <c r="O490" s="217">
        <v>5210</v>
      </c>
      <c r="P490" s="217">
        <v>11278</v>
      </c>
      <c r="Q490" s="217">
        <v>442</v>
      </c>
      <c r="R490" s="217">
        <v>2483</v>
      </c>
      <c r="S490" s="217">
        <v>8353</v>
      </c>
    </row>
    <row r="491" spans="1:19" x14ac:dyDescent="0.2">
      <c r="A491" s="30" t="s">
        <v>567</v>
      </c>
      <c r="B491" s="18">
        <v>2013</v>
      </c>
      <c r="C491" s="18" t="s">
        <v>61</v>
      </c>
      <c r="D491" s="217">
        <v>0</v>
      </c>
      <c r="E491" s="217">
        <v>0</v>
      </c>
      <c r="F491" s="217">
        <v>0</v>
      </c>
      <c r="G491" s="217">
        <v>0</v>
      </c>
      <c r="H491" s="217">
        <v>250</v>
      </c>
      <c r="I491" s="217">
        <v>11</v>
      </c>
      <c r="J491" s="217">
        <v>60</v>
      </c>
      <c r="K491" s="217">
        <v>179</v>
      </c>
      <c r="L491" s="217">
        <v>618</v>
      </c>
      <c r="M491" s="217">
        <v>20</v>
      </c>
      <c r="N491" s="217">
        <v>62</v>
      </c>
      <c r="O491" s="217">
        <v>536</v>
      </c>
      <c r="P491" s="217">
        <v>868</v>
      </c>
      <c r="Q491" s="217">
        <v>31</v>
      </c>
      <c r="R491" s="217">
        <v>122</v>
      </c>
      <c r="S491" s="217">
        <v>715</v>
      </c>
    </row>
    <row r="492" spans="1:19" x14ac:dyDescent="0.2">
      <c r="A492" s="30" t="s">
        <v>568</v>
      </c>
      <c r="B492" s="18">
        <v>2013</v>
      </c>
      <c r="C492" s="18" t="s">
        <v>62</v>
      </c>
      <c r="D492" s="217">
        <v>0</v>
      </c>
      <c r="E492" s="217">
        <v>0</v>
      </c>
      <c r="F492" s="217">
        <v>0</v>
      </c>
      <c r="G492" s="217">
        <v>0</v>
      </c>
      <c r="H492" s="217">
        <v>2087</v>
      </c>
      <c r="I492" s="217">
        <v>11</v>
      </c>
      <c r="J492" s="217">
        <v>580</v>
      </c>
      <c r="K492" s="217">
        <v>1496</v>
      </c>
      <c r="L492" s="217">
        <v>3658</v>
      </c>
      <c r="M492" s="217">
        <v>13</v>
      </c>
      <c r="N492" s="217">
        <v>640</v>
      </c>
      <c r="O492" s="217">
        <v>3005</v>
      </c>
      <c r="P492" s="217">
        <v>5745</v>
      </c>
      <c r="Q492" s="217">
        <v>24</v>
      </c>
      <c r="R492" s="217">
        <v>1220</v>
      </c>
      <c r="S492" s="217">
        <v>4501</v>
      </c>
    </row>
    <row r="493" spans="1:19" x14ac:dyDescent="0.2">
      <c r="A493" s="30" t="s">
        <v>569</v>
      </c>
      <c r="B493" s="18">
        <v>2013</v>
      </c>
      <c r="C493" s="18" t="s">
        <v>63</v>
      </c>
      <c r="D493" s="217">
        <v>0</v>
      </c>
      <c r="E493" s="217">
        <v>0</v>
      </c>
      <c r="F493" s="217">
        <v>0</v>
      </c>
      <c r="G493" s="217">
        <v>0</v>
      </c>
      <c r="H493" s="217">
        <v>2926</v>
      </c>
      <c r="I493" s="217">
        <v>62</v>
      </c>
      <c r="J493" s="217">
        <v>887</v>
      </c>
      <c r="K493" s="217">
        <v>1977</v>
      </c>
      <c r="L493" s="217">
        <v>5835</v>
      </c>
      <c r="M493" s="217">
        <v>35</v>
      </c>
      <c r="N493" s="217">
        <v>941</v>
      </c>
      <c r="O493" s="217">
        <v>4859</v>
      </c>
      <c r="P493" s="217">
        <v>8761</v>
      </c>
      <c r="Q493" s="217">
        <v>97</v>
      </c>
      <c r="R493" s="217">
        <v>1828</v>
      </c>
      <c r="S493" s="217">
        <v>6836</v>
      </c>
    </row>
    <row r="494" spans="1:19" x14ac:dyDescent="0.2">
      <c r="A494" s="30" t="s">
        <v>570</v>
      </c>
      <c r="B494" s="18">
        <v>2013</v>
      </c>
      <c r="C494" s="18" t="s">
        <v>64</v>
      </c>
      <c r="D494" s="217">
        <v>0</v>
      </c>
      <c r="E494" s="217">
        <v>0</v>
      </c>
      <c r="F494" s="217">
        <v>0</v>
      </c>
      <c r="G494" s="217">
        <v>0</v>
      </c>
      <c r="H494" s="217">
        <v>6378</v>
      </c>
      <c r="I494" s="217">
        <v>54</v>
      </c>
      <c r="J494" s="217">
        <v>1552</v>
      </c>
      <c r="K494" s="217">
        <v>4772</v>
      </c>
      <c r="L494" s="217">
        <v>11858</v>
      </c>
      <c r="M494" s="217">
        <v>48</v>
      </c>
      <c r="N494" s="217">
        <v>1492</v>
      </c>
      <c r="O494" s="217">
        <v>10318</v>
      </c>
      <c r="P494" s="217">
        <v>18236</v>
      </c>
      <c r="Q494" s="217">
        <v>102</v>
      </c>
      <c r="R494" s="217">
        <v>3044</v>
      </c>
      <c r="S494" s="217">
        <v>15090</v>
      </c>
    </row>
    <row r="495" spans="1:19" x14ac:dyDescent="0.2">
      <c r="A495" s="30" t="s">
        <v>571</v>
      </c>
      <c r="B495" s="18">
        <v>2013</v>
      </c>
      <c r="C495" s="18" t="s">
        <v>65</v>
      </c>
      <c r="D495" s="217">
        <v>36</v>
      </c>
      <c r="E495" s="217" t="s">
        <v>103</v>
      </c>
      <c r="F495" s="217" t="s">
        <v>103</v>
      </c>
      <c r="G495" s="217" t="s">
        <v>103</v>
      </c>
      <c r="H495" s="217">
        <v>2139</v>
      </c>
      <c r="I495" s="217">
        <v>269</v>
      </c>
      <c r="J495" s="217">
        <v>569</v>
      </c>
      <c r="K495" s="217">
        <v>1301</v>
      </c>
      <c r="L495" s="217">
        <v>4017</v>
      </c>
      <c r="M495" s="217">
        <v>238</v>
      </c>
      <c r="N495" s="217">
        <v>569</v>
      </c>
      <c r="O495" s="217">
        <v>3210</v>
      </c>
      <c r="P495" s="217">
        <v>6192</v>
      </c>
      <c r="Q495" s="217">
        <v>542</v>
      </c>
      <c r="R495" s="217">
        <v>1138</v>
      </c>
      <c r="S495" s="217">
        <v>4512</v>
      </c>
    </row>
    <row r="496" spans="1:19" x14ac:dyDescent="0.2">
      <c r="A496" s="30" t="s">
        <v>572</v>
      </c>
      <c r="B496" s="18">
        <v>2013</v>
      </c>
      <c r="C496" s="18" t="s">
        <v>66</v>
      </c>
      <c r="D496" s="217">
        <v>0</v>
      </c>
      <c r="E496" s="217">
        <v>0</v>
      </c>
      <c r="F496" s="217">
        <v>0</v>
      </c>
      <c r="G496" s="217">
        <v>0</v>
      </c>
      <c r="H496" s="217">
        <v>920</v>
      </c>
      <c r="I496" s="391" t="s">
        <v>103</v>
      </c>
      <c r="J496" s="391" t="s">
        <v>103</v>
      </c>
      <c r="K496" s="217">
        <v>721</v>
      </c>
      <c r="L496" s="217">
        <v>1804</v>
      </c>
      <c r="M496" s="217" t="s">
        <v>103</v>
      </c>
      <c r="N496" s="217" t="s">
        <v>103</v>
      </c>
      <c r="O496" s="217">
        <v>1561</v>
      </c>
      <c r="P496" s="217">
        <v>2724</v>
      </c>
      <c r="Q496" s="217">
        <v>10</v>
      </c>
      <c r="R496" s="217">
        <v>432</v>
      </c>
      <c r="S496" s="217">
        <v>2282</v>
      </c>
    </row>
    <row r="497" spans="1:19" x14ac:dyDescent="0.2">
      <c r="A497" s="30" t="s">
        <v>573</v>
      </c>
      <c r="B497" s="18">
        <v>2013</v>
      </c>
      <c r="C497" s="18" t="s">
        <v>67</v>
      </c>
      <c r="D497" s="217">
        <v>0</v>
      </c>
      <c r="E497" s="217">
        <v>0</v>
      </c>
      <c r="F497" s="217">
        <v>0</v>
      </c>
      <c r="G497" s="217">
        <v>0</v>
      </c>
      <c r="H497" s="217">
        <v>868</v>
      </c>
      <c r="I497" s="217">
        <v>22</v>
      </c>
      <c r="J497" s="217">
        <v>237</v>
      </c>
      <c r="K497" s="217">
        <v>609</v>
      </c>
      <c r="L497" s="217">
        <v>1551</v>
      </c>
      <c r="M497" s="217">
        <v>11</v>
      </c>
      <c r="N497" s="217">
        <v>278</v>
      </c>
      <c r="O497" s="217">
        <v>1262</v>
      </c>
      <c r="P497" s="217">
        <v>2419</v>
      </c>
      <c r="Q497" s="217">
        <v>33</v>
      </c>
      <c r="R497" s="217">
        <v>515</v>
      </c>
      <c r="S497" s="217">
        <v>1871</v>
      </c>
    </row>
    <row r="498" spans="1:19" x14ac:dyDescent="0.2">
      <c r="A498" s="30" t="s">
        <v>574</v>
      </c>
      <c r="B498" s="18">
        <v>2013</v>
      </c>
      <c r="C498" s="18" t="s">
        <v>68</v>
      </c>
      <c r="D498" s="217">
        <v>0</v>
      </c>
      <c r="E498" s="217">
        <v>0</v>
      </c>
      <c r="F498" s="217">
        <v>0</v>
      </c>
      <c r="G498" s="217">
        <v>0</v>
      </c>
      <c r="H498" s="217">
        <v>909</v>
      </c>
      <c r="I498" s="217">
        <v>35</v>
      </c>
      <c r="J498" s="217">
        <v>277</v>
      </c>
      <c r="K498" s="217">
        <v>597</v>
      </c>
      <c r="L498" s="217">
        <v>1777</v>
      </c>
      <c r="M498" s="217">
        <v>15</v>
      </c>
      <c r="N498" s="217">
        <v>303</v>
      </c>
      <c r="O498" s="217">
        <v>1459</v>
      </c>
      <c r="P498" s="217">
        <v>2686</v>
      </c>
      <c r="Q498" s="217">
        <v>50</v>
      </c>
      <c r="R498" s="217">
        <v>580</v>
      </c>
      <c r="S498" s="217">
        <v>2056</v>
      </c>
    </row>
    <row r="499" spans="1:19" x14ac:dyDescent="0.2">
      <c r="A499" s="30" t="s">
        <v>575</v>
      </c>
      <c r="B499" s="18">
        <v>2013</v>
      </c>
      <c r="C499" s="18" t="s">
        <v>69</v>
      </c>
      <c r="D499" s="217">
        <v>0</v>
      </c>
      <c r="E499" s="217">
        <v>0</v>
      </c>
      <c r="F499" s="217">
        <v>0</v>
      </c>
      <c r="G499" s="217">
        <v>0</v>
      </c>
      <c r="H499" s="217">
        <v>1439</v>
      </c>
      <c r="I499" s="217">
        <v>24</v>
      </c>
      <c r="J499" s="217">
        <v>395</v>
      </c>
      <c r="K499" s="217">
        <v>1020</v>
      </c>
      <c r="L499" s="217">
        <v>2803</v>
      </c>
      <c r="M499" s="217">
        <v>26</v>
      </c>
      <c r="N499" s="217">
        <v>408</v>
      </c>
      <c r="O499" s="217">
        <v>2369</v>
      </c>
      <c r="P499" s="217">
        <v>4242</v>
      </c>
      <c r="Q499" s="217">
        <v>50</v>
      </c>
      <c r="R499" s="217">
        <v>803</v>
      </c>
      <c r="S499" s="217">
        <v>3389</v>
      </c>
    </row>
    <row r="500" spans="1:19" x14ac:dyDescent="0.2">
      <c r="A500" s="30" t="s">
        <v>576</v>
      </c>
      <c r="B500" s="18">
        <v>2013</v>
      </c>
      <c r="C500" s="18" t="s">
        <v>70</v>
      </c>
      <c r="D500" s="217">
        <v>0</v>
      </c>
      <c r="E500" s="217">
        <v>0</v>
      </c>
      <c r="F500" s="217">
        <v>0</v>
      </c>
      <c r="G500" s="217">
        <v>0</v>
      </c>
      <c r="H500" s="217">
        <v>4613</v>
      </c>
      <c r="I500" s="217">
        <v>71</v>
      </c>
      <c r="J500" s="217">
        <v>1167</v>
      </c>
      <c r="K500" s="217">
        <v>3375</v>
      </c>
      <c r="L500" s="217">
        <v>8634</v>
      </c>
      <c r="M500" s="217">
        <v>37</v>
      </c>
      <c r="N500" s="217">
        <v>1388</v>
      </c>
      <c r="O500" s="217">
        <v>7209</v>
      </c>
      <c r="P500" s="217">
        <v>13247</v>
      </c>
      <c r="Q500" s="217">
        <v>108</v>
      </c>
      <c r="R500" s="217">
        <v>2555</v>
      </c>
      <c r="S500" s="217">
        <v>10584</v>
      </c>
    </row>
    <row r="501" spans="1:19" x14ac:dyDescent="0.2">
      <c r="A501" s="30" t="s">
        <v>577</v>
      </c>
      <c r="B501" s="18">
        <v>2013</v>
      </c>
      <c r="C501" s="18" t="s">
        <v>71</v>
      </c>
      <c r="D501" s="217">
        <v>0</v>
      </c>
      <c r="E501" s="217">
        <v>0</v>
      </c>
      <c r="F501" s="217">
        <v>0</v>
      </c>
      <c r="G501" s="217">
        <v>0</v>
      </c>
      <c r="H501" s="217">
        <v>316</v>
      </c>
      <c r="I501" s="217">
        <v>34</v>
      </c>
      <c r="J501" s="217">
        <v>73</v>
      </c>
      <c r="K501" s="217">
        <v>209</v>
      </c>
      <c r="L501" s="217">
        <v>500</v>
      </c>
      <c r="M501" s="217">
        <v>20</v>
      </c>
      <c r="N501" s="217">
        <v>82</v>
      </c>
      <c r="O501" s="217">
        <v>398</v>
      </c>
      <c r="P501" s="217">
        <v>816</v>
      </c>
      <c r="Q501" s="217">
        <v>54</v>
      </c>
      <c r="R501" s="217">
        <v>155</v>
      </c>
      <c r="S501" s="217">
        <v>607</v>
      </c>
    </row>
    <row r="502" spans="1:19" x14ac:dyDescent="0.2">
      <c r="A502" s="30" t="s">
        <v>578</v>
      </c>
      <c r="B502" s="18">
        <v>2013</v>
      </c>
      <c r="C502" s="18" t="s">
        <v>72</v>
      </c>
      <c r="D502" s="217">
        <v>0</v>
      </c>
      <c r="E502" s="217">
        <v>0</v>
      </c>
      <c r="F502" s="217">
        <v>0</v>
      </c>
      <c r="G502" s="217">
        <v>0</v>
      </c>
      <c r="H502" s="217">
        <v>1114</v>
      </c>
      <c r="I502" s="217">
        <v>0</v>
      </c>
      <c r="J502" s="217">
        <v>220</v>
      </c>
      <c r="K502" s="217">
        <v>894</v>
      </c>
      <c r="L502" s="217">
        <v>2497</v>
      </c>
      <c r="M502" s="217">
        <v>0</v>
      </c>
      <c r="N502" s="217">
        <v>258</v>
      </c>
      <c r="O502" s="217">
        <v>2239</v>
      </c>
      <c r="P502" s="217">
        <v>3611</v>
      </c>
      <c r="Q502" s="217">
        <v>0</v>
      </c>
      <c r="R502" s="217">
        <v>478</v>
      </c>
      <c r="S502" s="217">
        <v>3133</v>
      </c>
    </row>
    <row r="503" spans="1:19" x14ac:dyDescent="0.2">
      <c r="A503" s="30" t="s">
        <v>579</v>
      </c>
      <c r="B503" s="18">
        <v>2013</v>
      </c>
      <c r="C503" s="18" t="s">
        <v>73</v>
      </c>
      <c r="D503" s="217">
        <v>0</v>
      </c>
      <c r="E503" s="217">
        <v>0</v>
      </c>
      <c r="F503" s="217">
        <v>0</v>
      </c>
      <c r="G503" s="217">
        <v>0</v>
      </c>
      <c r="H503" s="217">
        <v>1330</v>
      </c>
      <c r="I503" s="217">
        <v>17</v>
      </c>
      <c r="J503" s="217">
        <v>349</v>
      </c>
      <c r="K503" s="217">
        <v>964</v>
      </c>
      <c r="L503" s="217">
        <v>2556</v>
      </c>
      <c r="M503" s="217">
        <v>6</v>
      </c>
      <c r="N503" s="217">
        <v>351</v>
      </c>
      <c r="O503" s="217">
        <v>2199</v>
      </c>
      <c r="P503" s="217">
        <v>3886</v>
      </c>
      <c r="Q503" s="217">
        <v>23</v>
      </c>
      <c r="R503" s="217">
        <v>700</v>
      </c>
      <c r="S503" s="217">
        <v>3163</v>
      </c>
    </row>
    <row r="504" spans="1:19" x14ac:dyDescent="0.2">
      <c r="A504" s="30" t="s">
        <v>580</v>
      </c>
      <c r="B504" s="18">
        <v>2013</v>
      </c>
      <c r="C504" s="18" t="s">
        <v>74</v>
      </c>
      <c r="D504" s="217">
        <v>0</v>
      </c>
      <c r="E504" s="217">
        <v>0</v>
      </c>
      <c r="F504" s="217">
        <v>0</v>
      </c>
      <c r="G504" s="217">
        <v>0</v>
      </c>
      <c r="H504" s="217">
        <v>1743</v>
      </c>
      <c r="I504" s="217">
        <v>0</v>
      </c>
      <c r="J504" s="217">
        <v>346</v>
      </c>
      <c r="K504" s="217">
        <v>1397</v>
      </c>
      <c r="L504" s="217">
        <v>3145</v>
      </c>
      <c r="M504" s="217">
        <v>0</v>
      </c>
      <c r="N504" s="217">
        <v>365</v>
      </c>
      <c r="O504" s="217">
        <v>2780</v>
      </c>
      <c r="P504" s="217">
        <v>4888</v>
      </c>
      <c r="Q504" s="217">
        <v>0</v>
      </c>
      <c r="R504" s="217">
        <v>711</v>
      </c>
      <c r="S504" s="217">
        <v>4177</v>
      </c>
    </row>
    <row r="505" spans="1:19" x14ac:dyDescent="0.2">
      <c r="A505" s="30" t="s">
        <v>581</v>
      </c>
      <c r="B505" s="18">
        <v>2013</v>
      </c>
      <c r="C505" s="18" t="s">
        <v>75</v>
      </c>
      <c r="D505" s="217">
        <v>0</v>
      </c>
      <c r="E505" s="217">
        <v>0</v>
      </c>
      <c r="F505" s="217">
        <v>0</v>
      </c>
      <c r="G505" s="217">
        <v>0</v>
      </c>
      <c r="H505" s="217">
        <v>418</v>
      </c>
      <c r="I505" s="217">
        <v>6</v>
      </c>
      <c r="J505" s="217">
        <v>133</v>
      </c>
      <c r="K505" s="217">
        <v>279</v>
      </c>
      <c r="L505" s="217">
        <v>684</v>
      </c>
      <c r="M505" s="217">
        <v>5</v>
      </c>
      <c r="N505" s="217">
        <v>136</v>
      </c>
      <c r="O505" s="217">
        <v>543</v>
      </c>
      <c r="P505" s="217">
        <v>1102</v>
      </c>
      <c r="Q505" s="217">
        <v>11</v>
      </c>
      <c r="R505" s="217">
        <v>269</v>
      </c>
      <c r="S505" s="217">
        <v>822</v>
      </c>
    </row>
    <row r="506" spans="1:19" x14ac:dyDescent="0.2">
      <c r="A506" s="30" t="s">
        <v>582</v>
      </c>
      <c r="B506" s="18">
        <v>2013</v>
      </c>
      <c r="C506" s="18" t="s">
        <v>76</v>
      </c>
      <c r="D506" s="217">
        <v>0</v>
      </c>
      <c r="E506" s="217">
        <v>0</v>
      </c>
      <c r="F506" s="217">
        <v>0</v>
      </c>
      <c r="G506" s="217">
        <v>0</v>
      </c>
      <c r="H506" s="217">
        <v>1494</v>
      </c>
      <c r="I506" s="217">
        <v>16</v>
      </c>
      <c r="J506" s="217">
        <v>437</v>
      </c>
      <c r="K506" s="217">
        <v>1041</v>
      </c>
      <c r="L506" s="217">
        <v>2836</v>
      </c>
      <c r="M506" s="217">
        <v>64</v>
      </c>
      <c r="N506" s="217">
        <v>503</v>
      </c>
      <c r="O506" s="217">
        <v>2269</v>
      </c>
      <c r="P506" s="217">
        <v>4330</v>
      </c>
      <c r="Q506" s="217">
        <v>80</v>
      </c>
      <c r="R506" s="217">
        <v>940</v>
      </c>
      <c r="S506" s="217">
        <v>3310</v>
      </c>
    </row>
    <row r="507" spans="1:19" x14ac:dyDescent="0.2">
      <c r="A507" s="30" t="s">
        <v>583</v>
      </c>
      <c r="B507" s="18">
        <v>2013</v>
      </c>
      <c r="C507" s="18" t="s">
        <v>77</v>
      </c>
      <c r="D507" s="217">
        <v>0</v>
      </c>
      <c r="E507" s="217">
        <v>0</v>
      </c>
      <c r="F507" s="217">
        <v>0</v>
      </c>
      <c r="G507" s="217">
        <v>0</v>
      </c>
      <c r="H507" s="217">
        <v>3178</v>
      </c>
      <c r="I507" s="217">
        <v>47</v>
      </c>
      <c r="J507" s="217">
        <v>690</v>
      </c>
      <c r="K507" s="217">
        <v>2441</v>
      </c>
      <c r="L507" s="217">
        <v>6417</v>
      </c>
      <c r="M507" s="217">
        <v>22</v>
      </c>
      <c r="N507" s="217">
        <v>810</v>
      </c>
      <c r="O507" s="217">
        <v>5585</v>
      </c>
      <c r="P507" s="217">
        <v>9595</v>
      </c>
      <c r="Q507" s="217">
        <v>69</v>
      </c>
      <c r="R507" s="217">
        <v>1500</v>
      </c>
      <c r="S507" s="217">
        <v>8026</v>
      </c>
    </row>
    <row r="508" spans="1:19" x14ac:dyDescent="0.2">
      <c r="A508" s="30" t="s">
        <v>584</v>
      </c>
      <c r="B508" s="18">
        <v>2013</v>
      </c>
      <c r="C508" s="18" t="s">
        <v>78</v>
      </c>
      <c r="D508" s="217">
        <v>0</v>
      </c>
      <c r="E508" s="217">
        <v>0</v>
      </c>
      <c r="F508" s="217">
        <v>0</v>
      </c>
      <c r="G508" s="217">
        <v>0</v>
      </c>
      <c r="H508" s="217">
        <v>933</v>
      </c>
      <c r="I508" s="217">
        <v>50</v>
      </c>
      <c r="J508" s="217">
        <v>244</v>
      </c>
      <c r="K508" s="217">
        <v>639</v>
      </c>
      <c r="L508" s="217">
        <v>1736</v>
      </c>
      <c r="M508" s="217">
        <v>45</v>
      </c>
      <c r="N508" s="217">
        <v>306</v>
      </c>
      <c r="O508" s="217">
        <v>1385</v>
      </c>
      <c r="P508" s="217">
        <v>2669</v>
      </c>
      <c r="Q508" s="217">
        <v>95</v>
      </c>
      <c r="R508" s="217">
        <v>550</v>
      </c>
      <c r="S508" s="217">
        <v>2024</v>
      </c>
    </row>
    <row r="509" spans="1:19" x14ac:dyDescent="0.2">
      <c r="A509" s="30" t="s">
        <v>585</v>
      </c>
      <c r="B509" s="18">
        <v>2013</v>
      </c>
      <c r="C509" s="18" t="s">
        <v>79</v>
      </c>
      <c r="D509" s="217">
        <v>0</v>
      </c>
      <c r="E509" s="217">
        <v>0</v>
      </c>
      <c r="F509" s="217">
        <v>0</v>
      </c>
      <c r="G509" s="217">
        <v>0</v>
      </c>
      <c r="H509" s="217">
        <v>977</v>
      </c>
      <c r="I509" s="217">
        <v>61</v>
      </c>
      <c r="J509" s="217">
        <v>268</v>
      </c>
      <c r="K509" s="217">
        <v>648</v>
      </c>
      <c r="L509" s="217">
        <v>1876</v>
      </c>
      <c r="M509" s="217">
        <v>30</v>
      </c>
      <c r="N509" s="217">
        <v>247</v>
      </c>
      <c r="O509" s="217">
        <v>1599</v>
      </c>
      <c r="P509" s="217">
        <v>2853</v>
      </c>
      <c r="Q509" s="217">
        <v>91</v>
      </c>
      <c r="R509" s="217">
        <v>515</v>
      </c>
      <c r="S509" s="217">
        <v>2247</v>
      </c>
    </row>
    <row r="510" spans="1:19" x14ac:dyDescent="0.2">
      <c r="A510" s="30" t="s">
        <v>586</v>
      </c>
      <c r="B510" s="18">
        <v>2013</v>
      </c>
      <c r="C510" s="18" t="s">
        <v>80</v>
      </c>
      <c r="D510" s="217">
        <v>0</v>
      </c>
      <c r="E510" s="217">
        <v>0</v>
      </c>
      <c r="F510" s="217">
        <v>0</v>
      </c>
      <c r="G510" s="217">
        <v>0</v>
      </c>
      <c r="H510" s="217">
        <v>2867</v>
      </c>
      <c r="I510" s="217">
        <v>44</v>
      </c>
      <c r="J510" s="217">
        <v>1137</v>
      </c>
      <c r="K510" s="217">
        <v>1686</v>
      </c>
      <c r="L510" s="217">
        <v>4744</v>
      </c>
      <c r="M510" s="217">
        <v>29</v>
      </c>
      <c r="N510" s="217">
        <v>1375</v>
      </c>
      <c r="O510" s="217">
        <v>3340</v>
      </c>
      <c r="P510" s="217">
        <v>7611</v>
      </c>
      <c r="Q510" s="217">
        <v>73</v>
      </c>
      <c r="R510" s="217">
        <v>2512</v>
      </c>
      <c r="S510" s="217">
        <v>5026</v>
      </c>
    </row>
    <row r="511" spans="1:19" x14ac:dyDescent="0.2">
      <c r="A511" s="30" t="s">
        <v>587</v>
      </c>
      <c r="B511" s="18">
        <v>2013</v>
      </c>
      <c r="C511" s="18" t="s">
        <v>24</v>
      </c>
      <c r="D511" s="217">
        <v>973</v>
      </c>
      <c r="E511" s="217">
        <v>191</v>
      </c>
      <c r="F511" s="217">
        <v>79</v>
      </c>
      <c r="G511" s="217">
        <v>703</v>
      </c>
      <c r="H511" s="217">
        <v>54721</v>
      </c>
      <c r="I511" s="217">
        <v>1297</v>
      </c>
      <c r="J511" s="217">
        <v>14716</v>
      </c>
      <c r="K511" s="217">
        <v>38708</v>
      </c>
      <c r="L511" s="217">
        <v>101972</v>
      </c>
      <c r="M511" s="217">
        <v>994</v>
      </c>
      <c r="N511" s="217">
        <v>15622</v>
      </c>
      <c r="O511" s="217">
        <v>85356</v>
      </c>
      <c r="P511" s="217">
        <v>157666</v>
      </c>
      <c r="Q511" s="217">
        <v>2482</v>
      </c>
      <c r="R511" s="217">
        <v>30417</v>
      </c>
      <c r="S511" s="217">
        <v>124767</v>
      </c>
    </row>
    <row r="512" spans="1:19" x14ac:dyDescent="0.2">
      <c r="A512" s="31" t="s">
        <v>800</v>
      </c>
      <c r="B512" s="33">
        <v>2014</v>
      </c>
      <c r="C512" s="33" t="s">
        <v>49</v>
      </c>
      <c r="D512" s="391">
        <v>0</v>
      </c>
      <c r="E512" s="391">
        <v>0</v>
      </c>
      <c r="F512" s="391">
        <v>0</v>
      </c>
      <c r="G512" s="391">
        <v>0</v>
      </c>
      <c r="H512" s="391">
        <v>1577</v>
      </c>
      <c r="I512" s="391">
        <v>51</v>
      </c>
      <c r="J512" s="391">
        <v>602</v>
      </c>
      <c r="K512" s="391">
        <v>924</v>
      </c>
      <c r="L512" s="391">
        <v>2661</v>
      </c>
      <c r="M512" s="391">
        <v>29</v>
      </c>
      <c r="N512" s="391">
        <v>448</v>
      </c>
      <c r="O512" s="391">
        <v>2184</v>
      </c>
      <c r="P512" s="391">
        <v>4238</v>
      </c>
      <c r="Q512" s="391">
        <v>80</v>
      </c>
      <c r="R512" s="391">
        <v>1050</v>
      </c>
      <c r="S512" s="391">
        <v>3108</v>
      </c>
    </row>
    <row r="513" spans="1:19" x14ac:dyDescent="0.2">
      <c r="A513" s="31" t="s">
        <v>801</v>
      </c>
      <c r="B513" s="33">
        <v>2014</v>
      </c>
      <c r="C513" s="33" t="s">
        <v>50</v>
      </c>
      <c r="D513" s="391">
        <v>0</v>
      </c>
      <c r="E513" s="391">
        <v>0</v>
      </c>
      <c r="F513" s="391">
        <v>0</v>
      </c>
      <c r="G513" s="391">
        <v>0</v>
      </c>
      <c r="H513" s="391">
        <v>1462</v>
      </c>
      <c r="I513" s="391">
        <v>73</v>
      </c>
      <c r="J513" s="391">
        <v>382</v>
      </c>
      <c r="K513" s="391">
        <v>1007</v>
      </c>
      <c r="L513" s="391">
        <v>2812</v>
      </c>
      <c r="M513" s="391">
        <v>29</v>
      </c>
      <c r="N513" s="391">
        <v>363</v>
      </c>
      <c r="O513" s="391">
        <v>2420</v>
      </c>
      <c r="P513" s="391">
        <v>4274</v>
      </c>
      <c r="Q513" s="391">
        <v>102</v>
      </c>
      <c r="R513" s="391">
        <v>745</v>
      </c>
      <c r="S513" s="391">
        <v>3427</v>
      </c>
    </row>
    <row r="514" spans="1:19" x14ac:dyDescent="0.2">
      <c r="A514" s="31" t="s">
        <v>802</v>
      </c>
      <c r="B514" s="33">
        <v>2014</v>
      </c>
      <c r="C514" s="33" t="s">
        <v>51</v>
      </c>
      <c r="D514" s="391">
        <v>0</v>
      </c>
      <c r="E514" s="391">
        <v>0</v>
      </c>
      <c r="F514" s="391">
        <v>0</v>
      </c>
      <c r="G514" s="391">
        <v>0</v>
      </c>
      <c r="H514" s="391">
        <v>1587</v>
      </c>
      <c r="I514" s="391">
        <v>20</v>
      </c>
      <c r="J514" s="391">
        <v>504</v>
      </c>
      <c r="K514" s="391">
        <v>1063</v>
      </c>
      <c r="L514" s="391">
        <v>2962</v>
      </c>
      <c r="M514" s="391">
        <v>15</v>
      </c>
      <c r="N514" s="391">
        <v>519</v>
      </c>
      <c r="O514" s="391">
        <v>2428</v>
      </c>
      <c r="P514" s="391">
        <v>4549</v>
      </c>
      <c r="Q514" s="391">
        <v>35</v>
      </c>
      <c r="R514" s="391">
        <v>1023</v>
      </c>
      <c r="S514" s="391">
        <v>3491</v>
      </c>
    </row>
    <row r="515" spans="1:19" x14ac:dyDescent="0.2">
      <c r="A515" s="31" t="s">
        <v>803</v>
      </c>
      <c r="B515" s="33">
        <v>2014</v>
      </c>
      <c r="C515" s="33" t="s">
        <v>52</v>
      </c>
      <c r="D515" s="391">
        <v>0</v>
      </c>
      <c r="E515" s="391">
        <v>0</v>
      </c>
      <c r="F515" s="391">
        <v>0</v>
      </c>
      <c r="G515" s="391">
        <v>0</v>
      </c>
      <c r="H515" s="391">
        <v>733</v>
      </c>
      <c r="I515" s="391" t="s">
        <v>103</v>
      </c>
      <c r="J515" s="391" t="s">
        <v>103</v>
      </c>
      <c r="K515" s="391">
        <v>560</v>
      </c>
      <c r="L515" s="391">
        <v>1643</v>
      </c>
      <c r="M515" s="391" t="s">
        <v>103</v>
      </c>
      <c r="N515" s="391" t="s">
        <v>103</v>
      </c>
      <c r="O515" s="391">
        <v>1466</v>
      </c>
      <c r="P515" s="391">
        <v>2376</v>
      </c>
      <c r="Q515" s="391">
        <v>10</v>
      </c>
      <c r="R515" s="391">
        <v>340</v>
      </c>
      <c r="S515" s="391">
        <v>2026</v>
      </c>
    </row>
    <row r="516" spans="1:19" x14ac:dyDescent="0.2">
      <c r="A516" s="31" t="s">
        <v>804</v>
      </c>
      <c r="B516" s="33">
        <v>2014</v>
      </c>
      <c r="C516" s="33" t="s">
        <v>53</v>
      </c>
      <c r="D516" s="391">
        <v>0</v>
      </c>
      <c r="E516" s="391">
        <v>0</v>
      </c>
      <c r="F516" s="391">
        <v>0</v>
      </c>
      <c r="G516" s="391">
        <v>0</v>
      </c>
      <c r="H516" s="391">
        <v>576</v>
      </c>
      <c r="I516" s="391">
        <v>11</v>
      </c>
      <c r="J516" s="391">
        <v>150</v>
      </c>
      <c r="K516" s="391">
        <v>415</v>
      </c>
      <c r="L516" s="391">
        <v>1060</v>
      </c>
      <c r="M516" s="391">
        <v>6</v>
      </c>
      <c r="N516" s="391">
        <v>183</v>
      </c>
      <c r="O516" s="391">
        <v>871</v>
      </c>
      <c r="P516" s="391">
        <v>1636</v>
      </c>
      <c r="Q516" s="391">
        <v>17</v>
      </c>
      <c r="R516" s="391">
        <v>333</v>
      </c>
      <c r="S516" s="391">
        <v>1286</v>
      </c>
    </row>
    <row r="517" spans="1:19" x14ac:dyDescent="0.2">
      <c r="A517" s="31" t="s">
        <v>805</v>
      </c>
      <c r="B517" s="33">
        <v>2014</v>
      </c>
      <c r="C517" s="33" t="s">
        <v>54</v>
      </c>
      <c r="D517" s="391">
        <v>0</v>
      </c>
      <c r="E517" s="391">
        <v>0</v>
      </c>
      <c r="F517" s="391">
        <v>0</v>
      </c>
      <c r="G517" s="391">
        <v>0</v>
      </c>
      <c r="H517" s="391">
        <v>1242</v>
      </c>
      <c r="I517" s="391">
        <v>16</v>
      </c>
      <c r="J517" s="391">
        <v>314</v>
      </c>
      <c r="K517" s="391">
        <v>912</v>
      </c>
      <c r="L517" s="391">
        <v>2306</v>
      </c>
      <c r="M517" s="391">
        <v>12</v>
      </c>
      <c r="N517" s="391">
        <v>336</v>
      </c>
      <c r="O517" s="391">
        <v>1958</v>
      </c>
      <c r="P517" s="391">
        <v>3548</v>
      </c>
      <c r="Q517" s="391">
        <v>28</v>
      </c>
      <c r="R517" s="391">
        <v>650</v>
      </c>
      <c r="S517" s="391">
        <v>2870</v>
      </c>
    </row>
    <row r="518" spans="1:19" x14ac:dyDescent="0.2">
      <c r="A518" s="31" t="s">
        <v>806</v>
      </c>
      <c r="B518" s="33">
        <v>2014</v>
      </c>
      <c r="C518" s="33" t="s">
        <v>55</v>
      </c>
      <c r="D518" s="391">
        <v>0</v>
      </c>
      <c r="E518" s="391">
        <v>0</v>
      </c>
      <c r="F518" s="391">
        <v>0</v>
      </c>
      <c r="G518" s="391">
        <v>0</v>
      </c>
      <c r="H518" s="391">
        <v>2287</v>
      </c>
      <c r="I518" s="391" t="s">
        <v>103</v>
      </c>
      <c r="J518" s="391" t="s">
        <v>103</v>
      </c>
      <c r="K518" s="391">
        <v>1840</v>
      </c>
      <c r="L518" s="391">
        <v>4001</v>
      </c>
      <c r="M518" s="391" t="s">
        <v>103</v>
      </c>
      <c r="N518" s="391" t="s">
        <v>103</v>
      </c>
      <c r="O518" s="391">
        <v>3506</v>
      </c>
      <c r="P518" s="391">
        <v>6288</v>
      </c>
      <c r="Q518" s="391">
        <v>9</v>
      </c>
      <c r="R518" s="391">
        <v>933</v>
      </c>
      <c r="S518" s="391">
        <v>5346</v>
      </c>
    </row>
    <row r="519" spans="1:19" x14ac:dyDescent="0.2">
      <c r="A519" s="31" t="s">
        <v>807</v>
      </c>
      <c r="B519" s="33">
        <v>2014</v>
      </c>
      <c r="C519" s="33" t="s">
        <v>56</v>
      </c>
      <c r="D519" s="391">
        <v>0</v>
      </c>
      <c r="E519" s="391">
        <v>0</v>
      </c>
      <c r="F519" s="391">
        <v>0</v>
      </c>
      <c r="G519" s="391">
        <v>0</v>
      </c>
      <c r="H519" s="391">
        <v>1470</v>
      </c>
      <c r="I519" s="391">
        <v>47</v>
      </c>
      <c r="J519" s="391">
        <v>384</v>
      </c>
      <c r="K519" s="391">
        <v>1039</v>
      </c>
      <c r="L519" s="391">
        <v>2643</v>
      </c>
      <c r="M519" s="391">
        <v>49</v>
      </c>
      <c r="N519" s="391">
        <v>368</v>
      </c>
      <c r="O519" s="391">
        <v>2226</v>
      </c>
      <c r="P519" s="391">
        <v>4113</v>
      </c>
      <c r="Q519" s="391">
        <v>96</v>
      </c>
      <c r="R519" s="391">
        <v>752</v>
      </c>
      <c r="S519" s="391">
        <v>3265</v>
      </c>
    </row>
    <row r="520" spans="1:19" x14ac:dyDescent="0.2">
      <c r="A520" s="31" t="s">
        <v>808</v>
      </c>
      <c r="B520" s="33">
        <v>2014</v>
      </c>
      <c r="C520" s="33" t="s">
        <v>57</v>
      </c>
      <c r="D520" s="391">
        <v>0</v>
      </c>
      <c r="E520" s="391">
        <v>0</v>
      </c>
      <c r="F520" s="391">
        <v>0</v>
      </c>
      <c r="G520" s="391">
        <v>0</v>
      </c>
      <c r="H520" s="391">
        <v>960</v>
      </c>
      <c r="I520" s="391">
        <v>20</v>
      </c>
      <c r="J520" s="391">
        <v>210</v>
      </c>
      <c r="K520" s="391">
        <v>730</v>
      </c>
      <c r="L520" s="391">
        <v>1844</v>
      </c>
      <c r="M520" s="391">
        <v>16</v>
      </c>
      <c r="N520" s="391">
        <v>204</v>
      </c>
      <c r="O520" s="391">
        <v>1624</v>
      </c>
      <c r="P520" s="391">
        <v>2804</v>
      </c>
      <c r="Q520" s="391">
        <v>36</v>
      </c>
      <c r="R520" s="391">
        <v>414</v>
      </c>
      <c r="S520" s="391">
        <v>2354</v>
      </c>
    </row>
    <row r="521" spans="1:19" x14ac:dyDescent="0.2">
      <c r="A521" s="31" t="s">
        <v>809</v>
      </c>
      <c r="B521" s="33">
        <v>2014</v>
      </c>
      <c r="C521" s="33" t="s">
        <v>58</v>
      </c>
      <c r="D521" s="391">
        <v>0</v>
      </c>
      <c r="E521" s="391">
        <v>0</v>
      </c>
      <c r="F521" s="391">
        <v>0</v>
      </c>
      <c r="G521" s="391">
        <v>0</v>
      </c>
      <c r="H521" s="391">
        <v>1195</v>
      </c>
      <c r="I521" s="391" t="s">
        <v>103</v>
      </c>
      <c r="J521" s="391" t="s">
        <v>103</v>
      </c>
      <c r="K521" s="391">
        <v>848</v>
      </c>
      <c r="L521" s="391">
        <v>2166</v>
      </c>
      <c r="M521" s="391" t="s">
        <v>103</v>
      </c>
      <c r="N521" s="391" t="s">
        <v>103</v>
      </c>
      <c r="O521" s="391">
        <v>1797</v>
      </c>
      <c r="P521" s="391">
        <v>3361</v>
      </c>
      <c r="Q521" s="391">
        <v>9</v>
      </c>
      <c r="R521" s="391">
        <v>707</v>
      </c>
      <c r="S521" s="391">
        <v>2645</v>
      </c>
    </row>
    <row r="522" spans="1:19" x14ac:dyDescent="0.2">
      <c r="A522" s="31" t="s">
        <v>810</v>
      </c>
      <c r="B522" s="33">
        <v>2014</v>
      </c>
      <c r="C522" s="33" t="s">
        <v>59</v>
      </c>
      <c r="D522" s="391">
        <v>0</v>
      </c>
      <c r="E522" s="391">
        <v>0</v>
      </c>
      <c r="F522" s="391">
        <v>0</v>
      </c>
      <c r="G522" s="391">
        <v>0</v>
      </c>
      <c r="H522" s="391">
        <v>830</v>
      </c>
      <c r="I522" s="391">
        <v>23</v>
      </c>
      <c r="J522" s="391">
        <v>165</v>
      </c>
      <c r="K522" s="391">
        <v>642</v>
      </c>
      <c r="L522" s="391">
        <v>1698</v>
      </c>
      <c r="M522" s="391">
        <v>18</v>
      </c>
      <c r="N522" s="391">
        <v>182</v>
      </c>
      <c r="O522" s="391">
        <v>1498</v>
      </c>
      <c r="P522" s="391">
        <v>2528</v>
      </c>
      <c r="Q522" s="391">
        <v>41</v>
      </c>
      <c r="R522" s="391">
        <v>347</v>
      </c>
      <c r="S522" s="391">
        <v>2140</v>
      </c>
    </row>
    <row r="523" spans="1:19" x14ac:dyDescent="0.2">
      <c r="A523" s="31" t="s">
        <v>811</v>
      </c>
      <c r="B523" s="33">
        <v>2014</v>
      </c>
      <c r="C523" s="33" t="s">
        <v>60</v>
      </c>
      <c r="D523" s="391">
        <v>41</v>
      </c>
      <c r="E523" s="391" t="s">
        <v>103</v>
      </c>
      <c r="F523" s="391" t="s">
        <v>103</v>
      </c>
      <c r="G523" s="391" t="s">
        <v>103</v>
      </c>
      <c r="H523" s="391">
        <v>4158</v>
      </c>
      <c r="I523" s="391">
        <v>50</v>
      </c>
      <c r="J523" s="391">
        <v>1500</v>
      </c>
      <c r="K523" s="391">
        <v>2608</v>
      </c>
      <c r="L523" s="391">
        <v>6936</v>
      </c>
      <c r="M523" s="391">
        <v>21</v>
      </c>
      <c r="N523" s="391">
        <v>1323</v>
      </c>
      <c r="O523" s="391">
        <v>5592</v>
      </c>
      <c r="P523" s="391">
        <v>11135</v>
      </c>
      <c r="Q523" s="391">
        <v>71</v>
      </c>
      <c r="R523" s="391">
        <v>2826</v>
      </c>
      <c r="S523" s="391">
        <v>8238</v>
      </c>
    </row>
    <row r="524" spans="1:19" x14ac:dyDescent="0.2">
      <c r="A524" s="31" t="s">
        <v>812</v>
      </c>
      <c r="B524" s="33">
        <v>2014</v>
      </c>
      <c r="C524" s="33" t="s">
        <v>61</v>
      </c>
      <c r="D524" s="391">
        <v>0</v>
      </c>
      <c r="E524" s="391">
        <v>0</v>
      </c>
      <c r="F524" s="391">
        <v>0</v>
      </c>
      <c r="G524" s="391">
        <v>0</v>
      </c>
      <c r="H524" s="391">
        <v>272</v>
      </c>
      <c r="I524" s="391" t="s">
        <v>103</v>
      </c>
      <c r="J524" s="391" t="s">
        <v>103</v>
      </c>
      <c r="K524" s="391">
        <v>212</v>
      </c>
      <c r="L524" s="391">
        <v>606</v>
      </c>
      <c r="M524" s="391" t="s">
        <v>103</v>
      </c>
      <c r="N524" s="391" t="s">
        <v>103</v>
      </c>
      <c r="O524" s="391">
        <v>548</v>
      </c>
      <c r="P524" s="391">
        <v>878</v>
      </c>
      <c r="Q524" s="391" t="s">
        <v>103</v>
      </c>
      <c r="R524" s="391" t="s">
        <v>103</v>
      </c>
      <c r="S524" s="391">
        <v>760</v>
      </c>
    </row>
    <row r="525" spans="1:19" x14ac:dyDescent="0.2">
      <c r="A525" s="31" t="s">
        <v>813</v>
      </c>
      <c r="B525" s="33">
        <v>2014</v>
      </c>
      <c r="C525" s="33" t="s">
        <v>62</v>
      </c>
      <c r="D525" s="391">
        <v>0</v>
      </c>
      <c r="E525" s="391">
        <v>0</v>
      </c>
      <c r="F525" s="391">
        <v>0</v>
      </c>
      <c r="G525" s="391">
        <v>0</v>
      </c>
      <c r="H525" s="391">
        <v>2019</v>
      </c>
      <c r="I525" s="391">
        <v>11</v>
      </c>
      <c r="J525" s="391">
        <v>544</v>
      </c>
      <c r="K525" s="391">
        <v>1464</v>
      </c>
      <c r="L525" s="391">
        <v>3524</v>
      </c>
      <c r="M525" s="391">
        <v>8</v>
      </c>
      <c r="N525" s="391">
        <v>594</v>
      </c>
      <c r="O525" s="391">
        <v>2922</v>
      </c>
      <c r="P525" s="391">
        <v>5543</v>
      </c>
      <c r="Q525" s="391">
        <v>19</v>
      </c>
      <c r="R525" s="391">
        <v>1138</v>
      </c>
      <c r="S525" s="391">
        <v>4386</v>
      </c>
    </row>
    <row r="526" spans="1:19" x14ac:dyDescent="0.2">
      <c r="A526" s="31" t="s">
        <v>814</v>
      </c>
      <c r="B526" s="33">
        <v>2014</v>
      </c>
      <c r="C526" s="33" t="s">
        <v>63</v>
      </c>
      <c r="D526" s="391">
        <v>0</v>
      </c>
      <c r="E526" s="391">
        <v>0</v>
      </c>
      <c r="F526" s="391">
        <v>0</v>
      </c>
      <c r="G526" s="391">
        <v>0</v>
      </c>
      <c r="H526" s="391">
        <v>2925</v>
      </c>
      <c r="I526" s="391">
        <v>52</v>
      </c>
      <c r="J526" s="391">
        <v>836</v>
      </c>
      <c r="K526" s="391">
        <v>2037</v>
      </c>
      <c r="L526" s="391">
        <v>5683</v>
      </c>
      <c r="M526" s="391">
        <v>26</v>
      </c>
      <c r="N526" s="391">
        <v>935</v>
      </c>
      <c r="O526" s="391">
        <v>4722</v>
      </c>
      <c r="P526" s="391">
        <v>8608</v>
      </c>
      <c r="Q526" s="391">
        <v>78</v>
      </c>
      <c r="R526" s="391">
        <v>1771</v>
      </c>
      <c r="S526" s="391">
        <v>6759</v>
      </c>
    </row>
    <row r="527" spans="1:19" x14ac:dyDescent="0.2">
      <c r="A527" s="31" t="s">
        <v>815</v>
      </c>
      <c r="B527" s="33">
        <v>2014</v>
      </c>
      <c r="C527" s="33" t="s">
        <v>64</v>
      </c>
      <c r="D527" s="391">
        <v>0</v>
      </c>
      <c r="E527" s="391">
        <v>0</v>
      </c>
      <c r="F527" s="391">
        <v>0</v>
      </c>
      <c r="G527" s="391">
        <v>0</v>
      </c>
      <c r="H527" s="391">
        <v>4798</v>
      </c>
      <c r="I527" s="391">
        <v>40</v>
      </c>
      <c r="J527" s="391">
        <v>1126</v>
      </c>
      <c r="K527" s="391">
        <v>3632</v>
      </c>
      <c r="L527" s="391">
        <v>9026</v>
      </c>
      <c r="M527" s="391">
        <v>32</v>
      </c>
      <c r="N527" s="391">
        <v>1092</v>
      </c>
      <c r="O527" s="391">
        <v>7902</v>
      </c>
      <c r="P527" s="391">
        <v>13824</v>
      </c>
      <c r="Q527" s="391">
        <v>72</v>
      </c>
      <c r="R527" s="391">
        <v>2218</v>
      </c>
      <c r="S527" s="391">
        <v>11534</v>
      </c>
    </row>
    <row r="528" spans="1:19" x14ac:dyDescent="0.2">
      <c r="A528" s="31" t="s">
        <v>816</v>
      </c>
      <c r="B528" s="33">
        <v>2014</v>
      </c>
      <c r="C528" s="33" t="s">
        <v>65</v>
      </c>
      <c r="D528" s="391">
        <v>19</v>
      </c>
      <c r="E528" s="391" t="s">
        <v>103</v>
      </c>
      <c r="F528" s="391" t="s">
        <v>103</v>
      </c>
      <c r="G528" s="391" t="s">
        <v>103</v>
      </c>
      <c r="H528" s="391">
        <v>1943</v>
      </c>
      <c r="I528" s="391">
        <v>217</v>
      </c>
      <c r="J528" s="391">
        <v>409</v>
      </c>
      <c r="K528" s="391">
        <v>1317</v>
      </c>
      <c r="L528" s="391">
        <v>3849</v>
      </c>
      <c r="M528" s="391">
        <v>144</v>
      </c>
      <c r="N528" s="391">
        <v>445</v>
      </c>
      <c r="O528" s="391">
        <v>3260</v>
      </c>
      <c r="P528" s="391">
        <v>5811</v>
      </c>
      <c r="Q528" s="391">
        <v>378</v>
      </c>
      <c r="R528" s="391">
        <v>854</v>
      </c>
      <c r="S528" s="391">
        <v>4579</v>
      </c>
    </row>
    <row r="529" spans="1:19" x14ac:dyDescent="0.2">
      <c r="A529" s="31" t="s">
        <v>817</v>
      </c>
      <c r="B529" s="33">
        <v>2014</v>
      </c>
      <c r="C529" s="33" t="s">
        <v>66</v>
      </c>
      <c r="D529" s="391">
        <v>0</v>
      </c>
      <c r="E529" s="391">
        <v>0</v>
      </c>
      <c r="F529" s="391">
        <v>0</v>
      </c>
      <c r="G529" s="391">
        <v>0</v>
      </c>
      <c r="H529" s="391">
        <v>919</v>
      </c>
      <c r="I529" s="391" t="s">
        <v>103</v>
      </c>
      <c r="J529" s="391" t="s">
        <v>103</v>
      </c>
      <c r="K529" s="391">
        <v>719</v>
      </c>
      <c r="L529" s="391">
        <v>1813</v>
      </c>
      <c r="M529" s="391" t="s">
        <v>103</v>
      </c>
      <c r="N529" s="391" t="s">
        <v>103</v>
      </c>
      <c r="O529" s="391">
        <v>1573</v>
      </c>
      <c r="P529" s="391">
        <v>2732</v>
      </c>
      <c r="Q529" s="391">
        <v>5</v>
      </c>
      <c r="R529" s="391">
        <v>435</v>
      </c>
      <c r="S529" s="391">
        <v>2292</v>
      </c>
    </row>
    <row r="530" spans="1:19" x14ac:dyDescent="0.2">
      <c r="A530" s="31" t="s">
        <v>818</v>
      </c>
      <c r="B530" s="33">
        <v>2014</v>
      </c>
      <c r="C530" s="33" t="s">
        <v>67</v>
      </c>
      <c r="D530" s="391">
        <v>0</v>
      </c>
      <c r="E530" s="391">
        <v>0</v>
      </c>
      <c r="F530" s="391">
        <v>0</v>
      </c>
      <c r="G530" s="391">
        <v>0</v>
      </c>
      <c r="H530" s="391">
        <v>829</v>
      </c>
      <c r="I530" s="391">
        <v>21</v>
      </c>
      <c r="J530" s="391">
        <v>251</v>
      </c>
      <c r="K530" s="391">
        <v>557</v>
      </c>
      <c r="L530" s="391">
        <v>1422</v>
      </c>
      <c r="M530" s="391">
        <v>11</v>
      </c>
      <c r="N530" s="391">
        <v>273</v>
      </c>
      <c r="O530" s="391">
        <v>1138</v>
      </c>
      <c r="P530" s="391">
        <v>2251</v>
      </c>
      <c r="Q530" s="391">
        <v>32</v>
      </c>
      <c r="R530" s="391">
        <v>524</v>
      </c>
      <c r="S530" s="391">
        <v>1695</v>
      </c>
    </row>
    <row r="531" spans="1:19" x14ac:dyDescent="0.2">
      <c r="A531" s="31" t="s">
        <v>819</v>
      </c>
      <c r="B531" s="33">
        <v>2014</v>
      </c>
      <c r="C531" s="33" t="s">
        <v>68</v>
      </c>
      <c r="D531" s="391">
        <v>0</v>
      </c>
      <c r="E531" s="391">
        <v>0</v>
      </c>
      <c r="F531" s="391">
        <v>0</v>
      </c>
      <c r="G531" s="391">
        <v>0</v>
      </c>
      <c r="H531" s="391">
        <v>750</v>
      </c>
      <c r="I531" s="391">
        <v>13</v>
      </c>
      <c r="J531" s="391">
        <v>193</v>
      </c>
      <c r="K531" s="391">
        <v>544</v>
      </c>
      <c r="L531" s="391">
        <v>1615</v>
      </c>
      <c r="M531" s="391">
        <v>10</v>
      </c>
      <c r="N531" s="391">
        <v>240</v>
      </c>
      <c r="O531" s="391">
        <v>1365</v>
      </c>
      <c r="P531" s="391">
        <v>2365</v>
      </c>
      <c r="Q531" s="391">
        <v>23</v>
      </c>
      <c r="R531" s="391">
        <v>433</v>
      </c>
      <c r="S531" s="391">
        <v>1909</v>
      </c>
    </row>
    <row r="532" spans="1:19" x14ac:dyDescent="0.2">
      <c r="A532" s="31" t="s">
        <v>820</v>
      </c>
      <c r="B532" s="33">
        <v>2014</v>
      </c>
      <c r="C532" s="33" t="s">
        <v>69</v>
      </c>
      <c r="D532" s="391">
        <v>0</v>
      </c>
      <c r="E532" s="391">
        <v>0</v>
      </c>
      <c r="F532" s="391">
        <v>0</v>
      </c>
      <c r="G532" s="391">
        <v>0</v>
      </c>
      <c r="H532" s="391">
        <v>1585</v>
      </c>
      <c r="I532" s="391">
        <v>37</v>
      </c>
      <c r="J532" s="391">
        <v>407</v>
      </c>
      <c r="K532" s="391">
        <v>1141</v>
      </c>
      <c r="L532" s="391">
        <v>2968</v>
      </c>
      <c r="M532" s="391">
        <v>33</v>
      </c>
      <c r="N532" s="391">
        <v>486</v>
      </c>
      <c r="O532" s="391">
        <v>2449</v>
      </c>
      <c r="P532" s="391">
        <v>4553</v>
      </c>
      <c r="Q532" s="391">
        <v>70</v>
      </c>
      <c r="R532" s="391">
        <v>893</v>
      </c>
      <c r="S532" s="391">
        <v>3590</v>
      </c>
    </row>
    <row r="533" spans="1:19" x14ac:dyDescent="0.2">
      <c r="A533" s="31" t="s">
        <v>821</v>
      </c>
      <c r="B533" s="33">
        <v>2014</v>
      </c>
      <c r="C533" s="33" t="s">
        <v>70</v>
      </c>
      <c r="D533" s="391">
        <v>0</v>
      </c>
      <c r="E533" s="391">
        <v>0</v>
      </c>
      <c r="F533" s="391">
        <v>0</v>
      </c>
      <c r="G533" s="391">
        <v>0</v>
      </c>
      <c r="H533" s="391">
        <v>4262</v>
      </c>
      <c r="I533" s="391">
        <v>57</v>
      </c>
      <c r="J533" s="391">
        <v>904</v>
      </c>
      <c r="K533" s="391">
        <v>3301</v>
      </c>
      <c r="L533" s="391">
        <v>8353</v>
      </c>
      <c r="M533" s="391">
        <v>45</v>
      </c>
      <c r="N533" s="391">
        <v>1225</v>
      </c>
      <c r="O533" s="391">
        <v>7083</v>
      </c>
      <c r="P533" s="391">
        <v>12615</v>
      </c>
      <c r="Q533" s="391">
        <v>102</v>
      </c>
      <c r="R533" s="391">
        <v>2129</v>
      </c>
      <c r="S533" s="391">
        <v>10384</v>
      </c>
    </row>
    <row r="534" spans="1:19" x14ac:dyDescent="0.2">
      <c r="A534" s="31" t="s">
        <v>822</v>
      </c>
      <c r="B534" s="33">
        <v>2014</v>
      </c>
      <c r="C534" s="33" t="s">
        <v>71</v>
      </c>
      <c r="D534" s="391">
        <v>0</v>
      </c>
      <c r="E534" s="391">
        <v>0</v>
      </c>
      <c r="F534" s="391">
        <v>0</v>
      </c>
      <c r="G534" s="391">
        <v>0</v>
      </c>
      <c r="H534" s="391">
        <v>285</v>
      </c>
      <c r="I534" s="391">
        <v>4</v>
      </c>
      <c r="J534" s="391">
        <v>59</v>
      </c>
      <c r="K534" s="391">
        <v>222</v>
      </c>
      <c r="L534" s="391">
        <v>491</v>
      </c>
      <c r="M534" s="391">
        <v>0</v>
      </c>
      <c r="N534" s="391">
        <v>66</v>
      </c>
      <c r="O534" s="391">
        <v>425</v>
      </c>
      <c r="P534" s="391">
        <v>776</v>
      </c>
      <c r="Q534" s="391" t="s">
        <v>103</v>
      </c>
      <c r="R534" s="391" t="s">
        <v>103</v>
      </c>
      <c r="S534" s="391">
        <v>647</v>
      </c>
    </row>
    <row r="535" spans="1:19" x14ac:dyDescent="0.2">
      <c r="A535" s="31" t="s">
        <v>823</v>
      </c>
      <c r="B535" s="33">
        <v>2014</v>
      </c>
      <c r="C535" s="33" t="s">
        <v>72</v>
      </c>
      <c r="D535" s="391">
        <v>0</v>
      </c>
      <c r="E535" s="391">
        <v>0</v>
      </c>
      <c r="F535" s="391">
        <v>0</v>
      </c>
      <c r="G535" s="391">
        <v>0</v>
      </c>
      <c r="H535" s="391">
        <v>866</v>
      </c>
      <c r="I535" s="391" t="s">
        <v>103</v>
      </c>
      <c r="J535" s="391" t="s">
        <v>103</v>
      </c>
      <c r="K535" s="391">
        <v>703</v>
      </c>
      <c r="L535" s="391">
        <v>2058</v>
      </c>
      <c r="M535" s="391" t="s">
        <v>103</v>
      </c>
      <c r="N535" s="391" t="s">
        <v>103</v>
      </c>
      <c r="O535" s="391">
        <v>1830</v>
      </c>
      <c r="P535" s="391">
        <v>2924</v>
      </c>
      <c r="Q535" s="391">
        <v>4</v>
      </c>
      <c r="R535" s="391">
        <v>387</v>
      </c>
      <c r="S535" s="391">
        <v>2533</v>
      </c>
    </row>
    <row r="536" spans="1:19" x14ac:dyDescent="0.2">
      <c r="A536" s="31" t="s">
        <v>824</v>
      </c>
      <c r="B536" s="33">
        <v>2014</v>
      </c>
      <c r="C536" s="33" t="s">
        <v>73</v>
      </c>
      <c r="D536" s="391">
        <v>0</v>
      </c>
      <c r="E536" s="391">
        <v>0</v>
      </c>
      <c r="F536" s="391">
        <v>0</v>
      </c>
      <c r="G536" s="391">
        <v>0</v>
      </c>
      <c r="H536" s="391">
        <v>1433</v>
      </c>
      <c r="I536" s="391">
        <v>18</v>
      </c>
      <c r="J536" s="391">
        <v>362</v>
      </c>
      <c r="K536" s="391">
        <v>1053</v>
      </c>
      <c r="L536" s="391">
        <v>2675</v>
      </c>
      <c r="M536" s="391">
        <v>5</v>
      </c>
      <c r="N536" s="391">
        <v>350</v>
      </c>
      <c r="O536" s="391">
        <v>2320</v>
      </c>
      <c r="P536" s="391">
        <v>4108</v>
      </c>
      <c r="Q536" s="391">
        <v>23</v>
      </c>
      <c r="R536" s="391">
        <v>712</v>
      </c>
      <c r="S536" s="391">
        <v>3373</v>
      </c>
    </row>
    <row r="537" spans="1:19" x14ac:dyDescent="0.2">
      <c r="A537" s="31" t="s">
        <v>825</v>
      </c>
      <c r="B537" s="33">
        <v>2014</v>
      </c>
      <c r="C537" s="33" t="s">
        <v>74</v>
      </c>
      <c r="D537" s="391" t="s">
        <v>103</v>
      </c>
      <c r="E537" s="391" t="s">
        <v>103</v>
      </c>
      <c r="F537" s="391" t="s">
        <v>103</v>
      </c>
      <c r="G537" s="391" t="s">
        <v>103</v>
      </c>
      <c r="H537" s="391">
        <v>1419</v>
      </c>
      <c r="I537" s="391">
        <v>401</v>
      </c>
      <c r="J537" s="391">
        <v>228</v>
      </c>
      <c r="K537" s="391">
        <v>790</v>
      </c>
      <c r="L537" s="391">
        <v>2526</v>
      </c>
      <c r="M537" s="391">
        <v>635</v>
      </c>
      <c r="N537" s="391">
        <v>230</v>
      </c>
      <c r="O537" s="391">
        <v>1661</v>
      </c>
      <c r="P537" s="391">
        <v>3947</v>
      </c>
      <c r="Q537" s="391">
        <v>1038</v>
      </c>
      <c r="R537" s="391">
        <v>458</v>
      </c>
      <c r="S537" s="391">
        <v>2451</v>
      </c>
    </row>
    <row r="538" spans="1:19" x14ac:dyDescent="0.2">
      <c r="A538" s="31" t="s">
        <v>826</v>
      </c>
      <c r="B538" s="33">
        <v>2014</v>
      </c>
      <c r="C538" s="33" t="s">
        <v>75</v>
      </c>
      <c r="D538" s="391">
        <v>0</v>
      </c>
      <c r="E538" s="391">
        <v>0</v>
      </c>
      <c r="F538" s="391">
        <v>0</v>
      </c>
      <c r="G538" s="391">
        <v>0</v>
      </c>
      <c r="H538" s="391">
        <v>373</v>
      </c>
      <c r="I538" s="391" t="s">
        <v>103</v>
      </c>
      <c r="J538" s="391" t="s">
        <v>103</v>
      </c>
      <c r="K538" s="391">
        <v>238</v>
      </c>
      <c r="L538" s="391">
        <v>618</v>
      </c>
      <c r="M538" s="391" t="s">
        <v>103</v>
      </c>
      <c r="N538" s="391" t="s">
        <v>103</v>
      </c>
      <c r="O538" s="391">
        <v>490</v>
      </c>
      <c r="P538" s="391">
        <v>991</v>
      </c>
      <c r="Q538" s="391">
        <v>7</v>
      </c>
      <c r="R538" s="391">
        <v>256</v>
      </c>
      <c r="S538" s="391">
        <v>728</v>
      </c>
    </row>
    <row r="539" spans="1:19" x14ac:dyDescent="0.2">
      <c r="A539" s="31" t="s">
        <v>827</v>
      </c>
      <c r="B539" s="33">
        <v>2014</v>
      </c>
      <c r="C539" s="33" t="s">
        <v>76</v>
      </c>
      <c r="D539" s="391" t="s">
        <v>103</v>
      </c>
      <c r="E539" s="391" t="s">
        <v>103</v>
      </c>
      <c r="F539" s="391" t="s">
        <v>103</v>
      </c>
      <c r="G539" s="391" t="s">
        <v>103</v>
      </c>
      <c r="H539" s="391">
        <v>1083</v>
      </c>
      <c r="I539" s="391">
        <v>22</v>
      </c>
      <c r="J539" s="391">
        <v>307</v>
      </c>
      <c r="K539" s="391">
        <v>754</v>
      </c>
      <c r="L539" s="391">
        <v>2032</v>
      </c>
      <c r="M539" s="391">
        <v>55</v>
      </c>
      <c r="N539" s="391">
        <v>280</v>
      </c>
      <c r="O539" s="391">
        <v>1697</v>
      </c>
      <c r="P539" s="391">
        <v>3116</v>
      </c>
      <c r="Q539" s="391">
        <v>77</v>
      </c>
      <c r="R539" s="391">
        <v>588</v>
      </c>
      <c r="S539" s="391">
        <v>2451</v>
      </c>
    </row>
    <row r="540" spans="1:19" x14ac:dyDescent="0.2">
      <c r="A540" s="31" t="s">
        <v>828</v>
      </c>
      <c r="B540" s="33">
        <v>2014</v>
      </c>
      <c r="C540" s="33" t="s">
        <v>77</v>
      </c>
      <c r="D540" s="391">
        <v>0</v>
      </c>
      <c r="E540" s="391">
        <v>0</v>
      </c>
      <c r="F540" s="391">
        <v>0</v>
      </c>
      <c r="G540" s="391">
        <v>0</v>
      </c>
      <c r="H540" s="391">
        <v>3241</v>
      </c>
      <c r="I540" s="391">
        <v>39</v>
      </c>
      <c r="J540" s="391">
        <v>689</v>
      </c>
      <c r="K540" s="391">
        <v>2513</v>
      </c>
      <c r="L540" s="391">
        <v>6375</v>
      </c>
      <c r="M540" s="391">
        <v>20</v>
      </c>
      <c r="N540" s="391">
        <v>801</v>
      </c>
      <c r="O540" s="391">
        <v>5554</v>
      </c>
      <c r="P540" s="391">
        <v>9616</v>
      </c>
      <c r="Q540" s="391">
        <v>59</v>
      </c>
      <c r="R540" s="391">
        <v>1490</v>
      </c>
      <c r="S540" s="391">
        <v>8067</v>
      </c>
    </row>
    <row r="541" spans="1:19" x14ac:dyDescent="0.2">
      <c r="A541" s="31" t="s">
        <v>829</v>
      </c>
      <c r="B541" s="33">
        <v>2014</v>
      </c>
      <c r="C541" s="33" t="s">
        <v>78</v>
      </c>
      <c r="D541" s="391">
        <v>0</v>
      </c>
      <c r="E541" s="391">
        <v>0</v>
      </c>
      <c r="F541" s="391">
        <v>0</v>
      </c>
      <c r="G541" s="391">
        <v>0</v>
      </c>
      <c r="H541" s="391">
        <v>941</v>
      </c>
      <c r="I541" s="391">
        <v>28</v>
      </c>
      <c r="J541" s="391">
        <v>249</v>
      </c>
      <c r="K541" s="391">
        <v>664</v>
      </c>
      <c r="L541" s="391">
        <v>1762</v>
      </c>
      <c r="M541" s="391">
        <v>43</v>
      </c>
      <c r="N541" s="391">
        <v>303</v>
      </c>
      <c r="O541" s="391">
        <v>1416</v>
      </c>
      <c r="P541" s="391">
        <v>2703</v>
      </c>
      <c r="Q541" s="391">
        <v>71</v>
      </c>
      <c r="R541" s="391">
        <v>552</v>
      </c>
      <c r="S541" s="391">
        <v>2080</v>
      </c>
    </row>
    <row r="542" spans="1:19" x14ac:dyDescent="0.2">
      <c r="A542" s="31" t="s">
        <v>830</v>
      </c>
      <c r="B542" s="33">
        <v>2014</v>
      </c>
      <c r="C542" s="33" t="s">
        <v>79</v>
      </c>
      <c r="D542" s="391">
        <v>0</v>
      </c>
      <c r="E542" s="391">
        <v>0</v>
      </c>
      <c r="F542" s="391">
        <v>0</v>
      </c>
      <c r="G542" s="391">
        <v>0</v>
      </c>
      <c r="H542" s="391">
        <v>981</v>
      </c>
      <c r="I542" s="391">
        <v>48</v>
      </c>
      <c r="J542" s="391">
        <v>273</v>
      </c>
      <c r="K542" s="391">
        <v>660</v>
      </c>
      <c r="L542" s="391">
        <v>1930</v>
      </c>
      <c r="M542" s="391">
        <v>25</v>
      </c>
      <c r="N542" s="391">
        <v>266</v>
      </c>
      <c r="O542" s="391">
        <v>1639</v>
      </c>
      <c r="P542" s="391">
        <v>2911</v>
      </c>
      <c r="Q542" s="391">
        <v>73</v>
      </c>
      <c r="R542" s="391">
        <v>539</v>
      </c>
      <c r="S542" s="391">
        <v>2299</v>
      </c>
    </row>
    <row r="543" spans="1:19" x14ac:dyDescent="0.2">
      <c r="A543" s="31" t="s">
        <v>831</v>
      </c>
      <c r="B543" s="33">
        <v>2014</v>
      </c>
      <c r="C543" s="33" t="s">
        <v>80</v>
      </c>
      <c r="D543" s="391">
        <v>0</v>
      </c>
      <c r="E543" s="391">
        <v>0</v>
      </c>
      <c r="F543" s="391">
        <v>0</v>
      </c>
      <c r="G543" s="391">
        <v>0</v>
      </c>
      <c r="H543" s="391">
        <v>2629</v>
      </c>
      <c r="I543" s="391">
        <v>28</v>
      </c>
      <c r="J543" s="391">
        <v>843</v>
      </c>
      <c r="K543" s="391">
        <v>1758</v>
      </c>
      <c r="L543" s="391">
        <v>4590</v>
      </c>
      <c r="M543" s="391">
        <v>42</v>
      </c>
      <c r="N543" s="391">
        <v>1111</v>
      </c>
      <c r="O543" s="391">
        <v>3437</v>
      </c>
      <c r="P543" s="391">
        <v>7219</v>
      </c>
      <c r="Q543" s="391">
        <v>70</v>
      </c>
      <c r="R543" s="391">
        <v>1954</v>
      </c>
      <c r="S543" s="391">
        <v>5195</v>
      </c>
    </row>
    <row r="544" spans="1:19" x14ac:dyDescent="0.2">
      <c r="A544" s="31" t="s">
        <v>832</v>
      </c>
      <c r="B544" s="33">
        <v>2014</v>
      </c>
      <c r="C544" s="33" t="s">
        <v>24</v>
      </c>
      <c r="D544" s="391">
        <v>63</v>
      </c>
      <c r="E544" s="391">
        <v>19</v>
      </c>
      <c r="F544" s="391">
        <v>4</v>
      </c>
      <c r="G544" s="391">
        <v>40</v>
      </c>
      <c r="H544" s="391">
        <v>51630</v>
      </c>
      <c r="I544" s="391">
        <v>1375</v>
      </c>
      <c r="J544" s="391">
        <v>13388</v>
      </c>
      <c r="K544" s="391">
        <v>36867</v>
      </c>
      <c r="L544" s="391">
        <v>96648</v>
      </c>
      <c r="M544" s="391">
        <v>1347</v>
      </c>
      <c r="N544" s="391">
        <v>14300</v>
      </c>
      <c r="O544" s="391">
        <v>81001</v>
      </c>
      <c r="P544" s="391">
        <v>148341</v>
      </c>
      <c r="Q544" s="391">
        <v>2741</v>
      </c>
      <c r="R544" s="391">
        <v>27692</v>
      </c>
      <c r="S544" s="391">
        <v>117908</v>
      </c>
    </row>
    <row r="545" spans="1:19" x14ac:dyDescent="0.2">
      <c r="A545" s="30" t="s">
        <v>833</v>
      </c>
      <c r="B545" s="18">
        <v>2015</v>
      </c>
      <c r="C545" s="18" t="s">
        <v>49</v>
      </c>
      <c r="D545" s="217">
        <v>0</v>
      </c>
      <c r="E545" s="217">
        <v>0</v>
      </c>
      <c r="F545" s="217">
        <v>0</v>
      </c>
      <c r="G545" s="217">
        <v>0</v>
      </c>
      <c r="H545" s="217">
        <v>3572</v>
      </c>
      <c r="I545" s="217">
        <v>188</v>
      </c>
      <c r="J545" s="217">
        <v>1555</v>
      </c>
      <c r="K545" s="217">
        <v>1829</v>
      </c>
      <c r="L545" s="217">
        <v>4627</v>
      </c>
      <c r="M545" s="217">
        <v>101</v>
      </c>
      <c r="N545" s="217">
        <v>1067</v>
      </c>
      <c r="O545" s="217">
        <v>3459</v>
      </c>
      <c r="P545" s="217">
        <v>8199</v>
      </c>
      <c r="Q545" s="217">
        <v>289</v>
      </c>
      <c r="R545" s="217">
        <v>2622</v>
      </c>
      <c r="S545" s="217">
        <v>5288</v>
      </c>
    </row>
    <row r="546" spans="1:19" x14ac:dyDescent="0.2">
      <c r="A546" s="30" t="s">
        <v>834</v>
      </c>
      <c r="B546" s="18">
        <v>2015</v>
      </c>
      <c r="C546" s="18" t="s">
        <v>50</v>
      </c>
      <c r="D546" s="217">
        <v>0</v>
      </c>
      <c r="E546" s="217">
        <v>0</v>
      </c>
      <c r="F546" s="217">
        <v>0</v>
      </c>
      <c r="G546" s="217">
        <v>0</v>
      </c>
      <c r="H546" s="217">
        <v>4590</v>
      </c>
      <c r="I546" s="217">
        <v>245</v>
      </c>
      <c r="J546" s="217">
        <v>1825</v>
      </c>
      <c r="K546" s="217">
        <v>2520</v>
      </c>
      <c r="L546" s="217">
        <v>6659</v>
      </c>
      <c r="M546" s="217">
        <v>191</v>
      </c>
      <c r="N546" s="217">
        <v>1996</v>
      </c>
      <c r="O546" s="217">
        <v>4472</v>
      </c>
      <c r="P546" s="217">
        <v>11249</v>
      </c>
      <c r="Q546" s="217">
        <v>436</v>
      </c>
      <c r="R546" s="217">
        <v>3821</v>
      </c>
      <c r="S546" s="217">
        <v>6992</v>
      </c>
    </row>
    <row r="547" spans="1:19" x14ac:dyDescent="0.2">
      <c r="A547" s="30" t="s">
        <v>835</v>
      </c>
      <c r="B547" s="18">
        <v>2015</v>
      </c>
      <c r="C547" s="18" t="s">
        <v>51</v>
      </c>
      <c r="D547" s="217">
        <v>0</v>
      </c>
      <c r="E547" s="217">
        <v>0</v>
      </c>
      <c r="F547" s="217">
        <v>0</v>
      </c>
      <c r="G547" s="217">
        <v>0</v>
      </c>
      <c r="H547" s="217">
        <v>1881</v>
      </c>
      <c r="I547" s="217">
        <v>28</v>
      </c>
      <c r="J547" s="217">
        <v>554</v>
      </c>
      <c r="K547" s="217">
        <v>1299</v>
      </c>
      <c r="L547" s="217">
        <v>3323</v>
      </c>
      <c r="M547" s="217">
        <v>19</v>
      </c>
      <c r="N547" s="217">
        <v>536</v>
      </c>
      <c r="O547" s="217">
        <v>2768</v>
      </c>
      <c r="P547" s="217">
        <v>5204</v>
      </c>
      <c r="Q547" s="217">
        <v>47</v>
      </c>
      <c r="R547" s="217">
        <v>1090</v>
      </c>
      <c r="S547" s="217">
        <v>4067</v>
      </c>
    </row>
    <row r="548" spans="1:19" x14ac:dyDescent="0.2">
      <c r="A548" s="30" t="s">
        <v>836</v>
      </c>
      <c r="B548" s="18">
        <v>2015</v>
      </c>
      <c r="C548" s="18" t="s">
        <v>52</v>
      </c>
      <c r="D548" s="217">
        <v>0</v>
      </c>
      <c r="E548" s="217">
        <v>0</v>
      </c>
      <c r="F548" s="217">
        <v>0</v>
      </c>
      <c r="G548" s="217">
        <v>0</v>
      </c>
      <c r="H548" s="217">
        <v>1458</v>
      </c>
      <c r="I548" s="217">
        <v>32</v>
      </c>
      <c r="J548" s="217">
        <v>379</v>
      </c>
      <c r="K548" s="217">
        <v>1047</v>
      </c>
      <c r="L548" s="217">
        <v>2572</v>
      </c>
      <c r="M548" s="217">
        <v>16</v>
      </c>
      <c r="N548" s="217">
        <v>353</v>
      </c>
      <c r="O548" s="217">
        <v>2203</v>
      </c>
      <c r="P548" s="217">
        <v>4030</v>
      </c>
      <c r="Q548" s="217">
        <v>48</v>
      </c>
      <c r="R548" s="217">
        <v>732</v>
      </c>
      <c r="S548" s="217">
        <v>3250</v>
      </c>
    </row>
    <row r="549" spans="1:19" x14ac:dyDescent="0.2">
      <c r="A549" s="30" t="s">
        <v>837</v>
      </c>
      <c r="B549" s="18">
        <v>2015</v>
      </c>
      <c r="C549" s="18" t="s">
        <v>53</v>
      </c>
      <c r="D549" s="217">
        <v>0</v>
      </c>
      <c r="E549" s="217">
        <v>0</v>
      </c>
      <c r="F549" s="217">
        <v>0</v>
      </c>
      <c r="G549" s="217">
        <v>0</v>
      </c>
      <c r="H549" s="217">
        <v>776</v>
      </c>
      <c r="I549" s="217">
        <v>18</v>
      </c>
      <c r="J549" s="217">
        <v>198</v>
      </c>
      <c r="K549" s="217">
        <v>560</v>
      </c>
      <c r="L549" s="217">
        <v>1317</v>
      </c>
      <c r="M549" s="217">
        <v>11</v>
      </c>
      <c r="N549" s="217">
        <v>230</v>
      </c>
      <c r="O549" s="217">
        <v>1076</v>
      </c>
      <c r="P549" s="217">
        <v>2093</v>
      </c>
      <c r="Q549" s="217">
        <v>29</v>
      </c>
      <c r="R549" s="217">
        <v>428</v>
      </c>
      <c r="S549" s="217">
        <v>1636</v>
      </c>
    </row>
    <row r="550" spans="1:19" x14ac:dyDescent="0.2">
      <c r="A550" s="30" t="s">
        <v>838</v>
      </c>
      <c r="B550" s="18">
        <v>2015</v>
      </c>
      <c r="C550" s="18" t="s">
        <v>54</v>
      </c>
      <c r="D550" s="217">
        <v>0</v>
      </c>
      <c r="E550" s="217">
        <v>0</v>
      </c>
      <c r="F550" s="217">
        <v>0</v>
      </c>
      <c r="G550" s="217">
        <v>0</v>
      </c>
      <c r="H550" s="217">
        <v>1805</v>
      </c>
      <c r="I550" s="217">
        <v>53</v>
      </c>
      <c r="J550" s="217">
        <v>563</v>
      </c>
      <c r="K550" s="217">
        <v>1189</v>
      </c>
      <c r="L550" s="217">
        <v>3311</v>
      </c>
      <c r="M550" s="217">
        <v>31</v>
      </c>
      <c r="N550" s="217">
        <v>514</v>
      </c>
      <c r="O550" s="217">
        <v>2766</v>
      </c>
      <c r="P550" s="217">
        <v>5116</v>
      </c>
      <c r="Q550" s="217">
        <v>84</v>
      </c>
      <c r="R550" s="217">
        <v>1077</v>
      </c>
      <c r="S550" s="217">
        <v>3955</v>
      </c>
    </row>
    <row r="551" spans="1:19" x14ac:dyDescent="0.2">
      <c r="A551" s="30" t="s">
        <v>839</v>
      </c>
      <c r="B551" s="18">
        <v>2015</v>
      </c>
      <c r="C551" s="18" t="s">
        <v>55</v>
      </c>
      <c r="D551" s="217">
        <v>0</v>
      </c>
      <c r="E551" s="217">
        <v>0</v>
      </c>
      <c r="F551" s="217">
        <v>0</v>
      </c>
      <c r="G551" s="217">
        <v>0</v>
      </c>
      <c r="H551" s="217">
        <v>4053</v>
      </c>
      <c r="I551" s="217">
        <v>32</v>
      </c>
      <c r="J551" s="217">
        <v>1407</v>
      </c>
      <c r="K551" s="217">
        <v>2614</v>
      </c>
      <c r="L551" s="217">
        <v>6158</v>
      </c>
      <c r="M551" s="217">
        <v>19</v>
      </c>
      <c r="N551" s="217">
        <v>1511</v>
      </c>
      <c r="O551" s="217">
        <v>4628</v>
      </c>
      <c r="P551" s="217">
        <v>10211</v>
      </c>
      <c r="Q551" s="217">
        <v>51</v>
      </c>
      <c r="R551" s="217">
        <v>2918</v>
      </c>
      <c r="S551" s="217">
        <v>7242</v>
      </c>
    </row>
    <row r="552" spans="1:19" x14ac:dyDescent="0.2">
      <c r="A552" s="30" t="s">
        <v>840</v>
      </c>
      <c r="B552" s="18">
        <v>2015</v>
      </c>
      <c r="C552" s="18" t="s">
        <v>56</v>
      </c>
      <c r="D552" s="217">
        <v>0</v>
      </c>
      <c r="E552" s="217">
        <v>0</v>
      </c>
      <c r="F552" s="217">
        <v>0</v>
      </c>
      <c r="G552" s="217">
        <v>0</v>
      </c>
      <c r="H552" s="217">
        <v>1989</v>
      </c>
      <c r="I552" s="217">
        <v>58</v>
      </c>
      <c r="J552" s="217">
        <v>542</v>
      </c>
      <c r="K552" s="217">
        <v>1389</v>
      </c>
      <c r="L552" s="217">
        <v>3210</v>
      </c>
      <c r="M552" s="217">
        <v>37</v>
      </c>
      <c r="N552" s="217">
        <v>505</v>
      </c>
      <c r="O552" s="217">
        <v>2668</v>
      </c>
      <c r="P552" s="217">
        <v>5199</v>
      </c>
      <c r="Q552" s="217">
        <v>95</v>
      </c>
      <c r="R552" s="217">
        <v>1047</v>
      </c>
      <c r="S552" s="217">
        <v>4057</v>
      </c>
    </row>
    <row r="553" spans="1:19" x14ac:dyDescent="0.2">
      <c r="A553" s="30" t="s">
        <v>841</v>
      </c>
      <c r="B553" s="18">
        <v>2015</v>
      </c>
      <c r="C553" s="18" t="s">
        <v>57</v>
      </c>
      <c r="D553" s="217">
        <v>0</v>
      </c>
      <c r="E553" s="217">
        <v>0</v>
      </c>
      <c r="F553" s="217">
        <v>0</v>
      </c>
      <c r="G553" s="217">
        <v>0</v>
      </c>
      <c r="H553" s="217">
        <v>1845</v>
      </c>
      <c r="I553" s="217">
        <v>111</v>
      </c>
      <c r="J553" s="217">
        <v>692</v>
      </c>
      <c r="K553" s="217">
        <v>1042</v>
      </c>
      <c r="L553" s="217">
        <v>2713</v>
      </c>
      <c r="M553" s="217">
        <v>71</v>
      </c>
      <c r="N553" s="217">
        <v>508</v>
      </c>
      <c r="O553" s="217">
        <v>2134</v>
      </c>
      <c r="P553" s="217">
        <v>4558</v>
      </c>
      <c r="Q553" s="217">
        <v>182</v>
      </c>
      <c r="R553" s="217">
        <v>1200</v>
      </c>
      <c r="S553" s="217">
        <v>3176</v>
      </c>
    </row>
    <row r="554" spans="1:19" x14ac:dyDescent="0.2">
      <c r="A554" s="30" t="s">
        <v>842</v>
      </c>
      <c r="B554" s="18">
        <v>2015</v>
      </c>
      <c r="C554" s="18" t="s">
        <v>58</v>
      </c>
      <c r="D554" s="217">
        <v>0</v>
      </c>
      <c r="E554" s="217">
        <v>0</v>
      </c>
      <c r="F554" s="217">
        <v>0</v>
      </c>
      <c r="G554" s="217">
        <v>0</v>
      </c>
      <c r="H554" s="217">
        <v>1419</v>
      </c>
      <c r="I554" s="217">
        <v>12</v>
      </c>
      <c r="J554" s="217">
        <v>401</v>
      </c>
      <c r="K554" s="217">
        <v>1006</v>
      </c>
      <c r="L554" s="217">
        <v>2459</v>
      </c>
      <c r="M554" s="217">
        <v>11</v>
      </c>
      <c r="N554" s="217">
        <v>426</v>
      </c>
      <c r="O554" s="217">
        <v>2022</v>
      </c>
      <c r="P554" s="217">
        <v>3878</v>
      </c>
      <c r="Q554" s="217">
        <v>23</v>
      </c>
      <c r="R554" s="217">
        <v>827</v>
      </c>
      <c r="S554" s="217">
        <v>3028</v>
      </c>
    </row>
    <row r="555" spans="1:19" x14ac:dyDescent="0.2">
      <c r="A555" s="30" t="s">
        <v>843</v>
      </c>
      <c r="B555" s="18">
        <v>2015</v>
      </c>
      <c r="C555" s="18" t="s">
        <v>59</v>
      </c>
      <c r="D555" s="217">
        <v>0</v>
      </c>
      <c r="E555" s="217">
        <v>0</v>
      </c>
      <c r="F555" s="217">
        <v>0</v>
      </c>
      <c r="G555" s="217">
        <v>0</v>
      </c>
      <c r="H555" s="217">
        <v>1448</v>
      </c>
      <c r="I555" s="217">
        <v>41</v>
      </c>
      <c r="J555" s="217">
        <v>448</v>
      </c>
      <c r="K555" s="217">
        <v>959</v>
      </c>
      <c r="L555" s="217">
        <v>2500</v>
      </c>
      <c r="M555" s="217">
        <v>23</v>
      </c>
      <c r="N555" s="217">
        <v>418</v>
      </c>
      <c r="O555" s="217">
        <v>2059</v>
      </c>
      <c r="P555" s="217">
        <v>3948</v>
      </c>
      <c r="Q555" s="217">
        <v>64</v>
      </c>
      <c r="R555" s="217">
        <v>866</v>
      </c>
      <c r="S555" s="217">
        <v>3018</v>
      </c>
    </row>
    <row r="556" spans="1:19" x14ac:dyDescent="0.2">
      <c r="A556" s="30" t="s">
        <v>844</v>
      </c>
      <c r="B556" s="18">
        <v>2015</v>
      </c>
      <c r="C556" s="18" t="s">
        <v>60</v>
      </c>
      <c r="D556" s="217">
        <v>31</v>
      </c>
      <c r="E556" s="217">
        <v>9</v>
      </c>
      <c r="F556" s="217">
        <v>6</v>
      </c>
      <c r="G556" s="217">
        <v>16</v>
      </c>
      <c r="H556" s="217">
        <v>6981</v>
      </c>
      <c r="I556" s="217">
        <v>152</v>
      </c>
      <c r="J556" s="217">
        <v>2806</v>
      </c>
      <c r="K556" s="217">
        <v>4023</v>
      </c>
      <c r="L556" s="217">
        <v>10444</v>
      </c>
      <c r="M556" s="217">
        <v>79</v>
      </c>
      <c r="N556" s="217">
        <v>2441</v>
      </c>
      <c r="O556" s="217">
        <v>7924</v>
      </c>
      <c r="P556" s="217">
        <v>17456</v>
      </c>
      <c r="Q556" s="217">
        <v>240</v>
      </c>
      <c r="R556" s="217">
        <v>5253</v>
      </c>
      <c r="S556" s="217">
        <v>11963</v>
      </c>
    </row>
    <row r="557" spans="1:19" x14ac:dyDescent="0.2">
      <c r="A557" s="30" t="s">
        <v>845</v>
      </c>
      <c r="B557" s="18">
        <v>2015</v>
      </c>
      <c r="C557" s="18" t="s">
        <v>61</v>
      </c>
      <c r="D557" s="217">
        <v>0</v>
      </c>
      <c r="E557" s="217">
        <v>0</v>
      </c>
      <c r="F557" s="217">
        <v>0</v>
      </c>
      <c r="G557" s="217">
        <v>0</v>
      </c>
      <c r="H557" s="217">
        <v>341</v>
      </c>
      <c r="I557" s="217" t="s">
        <v>103</v>
      </c>
      <c r="J557" s="217" t="s">
        <v>103</v>
      </c>
      <c r="K557" s="391" t="s">
        <v>103</v>
      </c>
      <c r="L557" s="217">
        <v>695</v>
      </c>
      <c r="M557" s="391" t="s">
        <v>103</v>
      </c>
      <c r="N557" s="391" t="s">
        <v>103</v>
      </c>
      <c r="O557" s="391" t="s">
        <v>103</v>
      </c>
      <c r="P557" s="217">
        <v>1036</v>
      </c>
      <c r="Q557" s="217">
        <v>5</v>
      </c>
      <c r="R557" s="217">
        <v>192</v>
      </c>
      <c r="S557" s="217">
        <v>839</v>
      </c>
    </row>
    <row r="558" spans="1:19" x14ac:dyDescent="0.2">
      <c r="A558" s="30" t="s">
        <v>846</v>
      </c>
      <c r="B558" s="18">
        <v>2015</v>
      </c>
      <c r="C558" s="18" t="s">
        <v>62</v>
      </c>
      <c r="D558" s="217">
        <v>0</v>
      </c>
      <c r="E558" s="217">
        <v>0</v>
      </c>
      <c r="F558" s="217">
        <v>0</v>
      </c>
      <c r="G558" s="217">
        <v>0</v>
      </c>
      <c r="H558" s="217">
        <v>2645</v>
      </c>
      <c r="I558" s="217">
        <v>24</v>
      </c>
      <c r="J558" s="217">
        <v>742</v>
      </c>
      <c r="K558" s="217">
        <v>1879</v>
      </c>
      <c r="L558" s="217">
        <v>4366</v>
      </c>
      <c r="M558" s="217">
        <v>17</v>
      </c>
      <c r="N558" s="217">
        <v>834</v>
      </c>
      <c r="O558" s="217">
        <v>3515</v>
      </c>
      <c r="P558" s="217">
        <v>7011</v>
      </c>
      <c r="Q558" s="217">
        <v>41</v>
      </c>
      <c r="R558" s="217">
        <v>1576</v>
      </c>
      <c r="S558" s="217">
        <v>5394</v>
      </c>
    </row>
    <row r="559" spans="1:19" x14ac:dyDescent="0.2">
      <c r="A559" s="30" t="s">
        <v>847</v>
      </c>
      <c r="B559" s="18">
        <v>2015</v>
      </c>
      <c r="C559" s="18" t="s">
        <v>63</v>
      </c>
      <c r="D559" s="217">
        <v>0</v>
      </c>
      <c r="E559" s="217">
        <v>0</v>
      </c>
      <c r="F559" s="217">
        <v>0</v>
      </c>
      <c r="G559" s="217">
        <v>0</v>
      </c>
      <c r="H559" s="217">
        <v>3943</v>
      </c>
      <c r="I559" s="217">
        <v>121</v>
      </c>
      <c r="J559" s="217">
        <v>1015</v>
      </c>
      <c r="K559" s="217">
        <v>2807</v>
      </c>
      <c r="L559" s="217">
        <v>7188</v>
      </c>
      <c r="M559" s="217">
        <v>139</v>
      </c>
      <c r="N559" s="217">
        <v>1133</v>
      </c>
      <c r="O559" s="217">
        <v>5916</v>
      </c>
      <c r="P559" s="217">
        <v>11131</v>
      </c>
      <c r="Q559" s="217">
        <v>260</v>
      </c>
      <c r="R559" s="217">
        <v>2148</v>
      </c>
      <c r="S559" s="217">
        <v>8723</v>
      </c>
    </row>
    <row r="560" spans="1:19" x14ac:dyDescent="0.2">
      <c r="A560" s="30" t="s">
        <v>848</v>
      </c>
      <c r="B560" s="18">
        <v>2015</v>
      </c>
      <c r="C560" s="18" t="s">
        <v>64</v>
      </c>
      <c r="D560" s="217">
        <v>0</v>
      </c>
      <c r="E560" s="217">
        <v>0</v>
      </c>
      <c r="F560" s="217">
        <v>0</v>
      </c>
      <c r="G560" s="217">
        <v>0</v>
      </c>
      <c r="H560" s="217">
        <v>4744</v>
      </c>
      <c r="I560" s="217">
        <v>50</v>
      </c>
      <c r="J560" s="217">
        <v>1746</v>
      </c>
      <c r="K560" s="217">
        <v>2948</v>
      </c>
      <c r="L560" s="217">
        <v>8316</v>
      </c>
      <c r="M560" s="217">
        <v>35</v>
      </c>
      <c r="N560" s="217">
        <v>1432</v>
      </c>
      <c r="O560" s="217">
        <v>6849</v>
      </c>
      <c r="P560" s="217">
        <v>13060</v>
      </c>
      <c r="Q560" s="217">
        <v>85</v>
      </c>
      <c r="R560" s="217">
        <v>3178</v>
      </c>
      <c r="S560" s="217">
        <v>9797</v>
      </c>
    </row>
    <row r="561" spans="1:19" x14ac:dyDescent="0.2">
      <c r="A561" s="30" t="s">
        <v>849</v>
      </c>
      <c r="B561" s="18">
        <v>2015</v>
      </c>
      <c r="C561" s="18" t="s">
        <v>65</v>
      </c>
      <c r="D561" s="217">
        <v>11</v>
      </c>
      <c r="E561" s="217">
        <v>11</v>
      </c>
      <c r="F561" s="217">
        <v>0</v>
      </c>
      <c r="G561" s="217">
        <v>0</v>
      </c>
      <c r="H561" s="217">
        <v>4808</v>
      </c>
      <c r="I561" s="217">
        <v>489</v>
      </c>
      <c r="J561" s="217">
        <v>1765</v>
      </c>
      <c r="K561" s="217">
        <v>2554</v>
      </c>
      <c r="L561" s="217">
        <v>7136</v>
      </c>
      <c r="M561" s="217">
        <v>323</v>
      </c>
      <c r="N561" s="217">
        <v>1678</v>
      </c>
      <c r="O561" s="217">
        <v>5135</v>
      </c>
      <c r="P561" s="217">
        <v>11955</v>
      </c>
      <c r="Q561" s="217">
        <v>823</v>
      </c>
      <c r="R561" s="217">
        <v>3443</v>
      </c>
      <c r="S561" s="217">
        <v>7689</v>
      </c>
    </row>
    <row r="562" spans="1:19" x14ac:dyDescent="0.2">
      <c r="A562" s="30" t="s">
        <v>850</v>
      </c>
      <c r="B562" s="18">
        <v>2015</v>
      </c>
      <c r="C562" s="18" t="s">
        <v>66</v>
      </c>
      <c r="D562" s="217">
        <v>0</v>
      </c>
      <c r="E562" s="217">
        <v>0</v>
      </c>
      <c r="F562" s="217">
        <v>0</v>
      </c>
      <c r="G562" s="217">
        <v>0</v>
      </c>
      <c r="H562" s="217">
        <v>938</v>
      </c>
      <c r="I562" s="217">
        <v>4</v>
      </c>
      <c r="J562" s="217">
        <v>245</v>
      </c>
      <c r="K562" s="217">
        <v>689</v>
      </c>
      <c r="L562" s="217">
        <v>1787</v>
      </c>
      <c r="M562" s="217">
        <v>4</v>
      </c>
      <c r="N562" s="217">
        <v>277</v>
      </c>
      <c r="O562" s="217">
        <v>1506</v>
      </c>
      <c r="P562" s="217">
        <v>2725</v>
      </c>
      <c r="Q562" s="217">
        <v>8</v>
      </c>
      <c r="R562" s="217">
        <v>522</v>
      </c>
      <c r="S562" s="217">
        <v>2195</v>
      </c>
    </row>
    <row r="563" spans="1:19" x14ac:dyDescent="0.2">
      <c r="A563" s="30" t="s">
        <v>851</v>
      </c>
      <c r="B563" s="18">
        <v>2015</v>
      </c>
      <c r="C563" s="18" t="s">
        <v>67</v>
      </c>
      <c r="D563" s="217">
        <v>0</v>
      </c>
      <c r="E563" s="217">
        <v>0</v>
      </c>
      <c r="F563" s="217">
        <v>0</v>
      </c>
      <c r="G563" s="217">
        <v>0</v>
      </c>
      <c r="H563" s="217">
        <v>1004</v>
      </c>
      <c r="I563" s="217">
        <v>31</v>
      </c>
      <c r="J563" s="217">
        <v>296</v>
      </c>
      <c r="K563" s="217">
        <v>677</v>
      </c>
      <c r="L563" s="217">
        <v>1634</v>
      </c>
      <c r="M563" s="217">
        <v>15</v>
      </c>
      <c r="N563" s="217">
        <v>322</v>
      </c>
      <c r="O563" s="217">
        <v>1297</v>
      </c>
      <c r="P563" s="217">
        <v>2638</v>
      </c>
      <c r="Q563" s="217">
        <v>46</v>
      </c>
      <c r="R563" s="217">
        <v>618</v>
      </c>
      <c r="S563" s="217">
        <v>1974</v>
      </c>
    </row>
    <row r="564" spans="1:19" x14ac:dyDescent="0.2">
      <c r="A564" s="30" t="s">
        <v>852</v>
      </c>
      <c r="B564" s="18">
        <v>2015</v>
      </c>
      <c r="C564" s="18" t="s">
        <v>68</v>
      </c>
      <c r="D564" s="217">
        <v>0</v>
      </c>
      <c r="E564" s="217">
        <v>0</v>
      </c>
      <c r="F564" s="217">
        <v>0</v>
      </c>
      <c r="G564" s="217">
        <v>0</v>
      </c>
      <c r="H564" s="217">
        <v>1187</v>
      </c>
      <c r="I564" s="217">
        <v>31</v>
      </c>
      <c r="J564" s="217">
        <v>326</v>
      </c>
      <c r="K564" s="217">
        <v>830</v>
      </c>
      <c r="L564" s="217">
        <v>2250</v>
      </c>
      <c r="M564" s="217">
        <v>16</v>
      </c>
      <c r="N564" s="217">
        <v>371</v>
      </c>
      <c r="O564" s="217">
        <v>1863</v>
      </c>
      <c r="P564" s="217">
        <v>3437</v>
      </c>
      <c r="Q564" s="217">
        <v>47</v>
      </c>
      <c r="R564" s="217">
        <v>697</v>
      </c>
      <c r="S564" s="217">
        <v>2693</v>
      </c>
    </row>
    <row r="565" spans="1:19" x14ac:dyDescent="0.2">
      <c r="A565" s="30" t="s">
        <v>853</v>
      </c>
      <c r="B565" s="18">
        <v>2015</v>
      </c>
      <c r="C565" s="18" t="s">
        <v>69</v>
      </c>
      <c r="D565" s="217">
        <v>0</v>
      </c>
      <c r="E565" s="217">
        <v>0</v>
      </c>
      <c r="F565" s="217">
        <v>0</v>
      </c>
      <c r="G565" s="217">
        <v>0</v>
      </c>
      <c r="H565" s="217">
        <v>2260</v>
      </c>
      <c r="I565" s="217">
        <v>101</v>
      </c>
      <c r="J565" s="217">
        <v>601</v>
      </c>
      <c r="K565" s="217">
        <v>1558</v>
      </c>
      <c r="L565" s="217">
        <v>3978</v>
      </c>
      <c r="M565" s="217">
        <v>67</v>
      </c>
      <c r="N565" s="217">
        <v>688</v>
      </c>
      <c r="O565" s="217">
        <v>3223</v>
      </c>
      <c r="P565" s="217">
        <v>6238</v>
      </c>
      <c r="Q565" s="217">
        <v>168</v>
      </c>
      <c r="R565" s="217">
        <v>1289</v>
      </c>
      <c r="S565" s="217">
        <v>4781</v>
      </c>
    </row>
    <row r="566" spans="1:19" x14ac:dyDescent="0.2">
      <c r="A566" s="30" t="s">
        <v>854</v>
      </c>
      <c r="B566" s="18">
        <v>2015</v>
      </c>
      <c r="C566" s="18" t="s">
        <v>70</v>
      </c>
      <c r="D566" s="217">
        <v>0</v>
      </c>
      <c r="E566" s="217">
        <v>0</v>
      </c>
      <c r="F566" s="217">
        <v>0</v>
      </c>
      <c r="G566" s="217">
        <v>0</v>
      </c>
      <c r="H566" s="217">
        <v>5641</v>
      </c>
      <c r="I566" s="217">
        <v>100</v>
      </c>
      <c r="J566" s="217">
        <v>1367</v>
      </c>
      <c r="K566" s="217">
        <v>4174</v>
      </c>
      <c r="L566" s="217">
        <v>10023</v>
      </c>
      <c r="M566" s="217">
        <v>63</v>
      </c>
      <c r="N566" s="217">
        <v>1618</v>
      </c>
      <c r="O566" s="217">
        <v>8342</v>
      </c>
      <c r="P566" s="217">
        <v>15664</v>
      </c>
      <c r="Q566" s="217">
        <v>163</v>
      </c>
      <c r="R566" s="217">
        <v>2985</v>
      </c>
      <c r="S566" s="217">
        <v>12516</v>
      </c>
    </row>
    <row r="567" spans="1:19" x14ac:dyDescent="0.2">
      <c r="A567" s="30" t="s">
        <v>855</v>
      </c>
      <c r="B567" s="18">
        <v>2015</v>
      </c>
      <c r="C567" s="18" t="s">
        <v>71</v>
      </c>
      <c r="D567" s="217">
        <v>0</v>
      </c>
      <c r="E567" s="217">
        <v>0</v>
      </c>
      <c r="F567" s="217">
        <v>0</v>
      </c>
      <c r="G567" s="217">
        <v>0</v>
      </c>
      <c r="H567" s="217">
        <v>332</v>
      </c>
      <c r="I567" s="391" t="s">
        <v>103</v>
      </c>
      <c r="J567" s="391" t="s">
        <v>103</v>
      </c>
      <c r="K567" s="391" t="s">
        <v>103</v>
      </c>
      <c r="L567" s="217">
        <v>576</v>
      </c>
      <c r="M567" s="391" t="s">
        <v>103</v>
      </c>
      <c r="N567" s="391" t="s">
        <v>103</v>
      </c>
      <c r="O567" s="391" t="s">
        <v>103</v>
      </c>
      <c r="P567" s="217">
        <v>908</v>
      </c>
      <c r="Q567" s="217">
        <v>22</v>
      </c>
      <c r="R567" s="217">
        <v>175</v>
      </c>
      <c r="S567" s="217">
        <v>711</v>
      </c>
    </row>
    <row r="568" spans="1:19" x14ac:dyDescent="0.2">
      <c r="A568" s="30" t="s">
        <v>856</v>
      </c>
      <c r="B568" s="18">
        <v>2015</v>
      </c>
      <c r="C568" s="18" t="s">
        <v>72</v>
      </c>
      <c r="D568" s="217">
        <v>0</v>
      </c>
      <c r="E568" s="217">
        <v>0</v>
      </c>
      <c r="F568" s="217">
        <v>0</v>
      </c>
      <c r="G568" s="217">
        <v>0</v>
      </c>
      <c r="H568" s="217">
        <v>2414</v>
      </c>
      <c r="I568" s="217">
        <v>32</v>
      </c>
      <c r="J568" s="217">
        <v>618</v>
      </c>
      <c r="K568" s="217">
        <v>1764</v>
      </c>
      <c r="L568" s="217">
        <v>4418</v>
      </c>
      <c r="M568" s="217">
        <v>39</v>
      </c>
      <c r="N568" s="217">
        <v>609</v>
      </c>
      <c r="O568" s="217">
        <v>3770</v>
      </c>
      <c r="P568" s="217">
        <v>6832</v>
      </c>
      <c r="Q568" s="217">
        <v>71</v>
      </c>
      <c r="R568" s="217">
        <v>1227</v>
      </c>
      <c r="S568" s="217">
        <v>5534</v>
      </c>
    </row>
    <row r="569" spans="1:19" x14ac:dyDescent="0.2">
      <c r="A569" s="30" t="s">
        <v>857</v>
      </c>
      <c r="B569" s="18">
        <v>2015</v>
      </c>
      <c r="C569" s="18" t="s">
        <v>73</v>
      </c>
      <c r="D569" s="217">
        <v>0</v>
      </c>
      <c r="E569" s="217">
        <v>0</v>
      </c>
      <c r="F569" s="217">
        <v>0</v>
      </c>
      <c r="G569" s="217">
        <v>0</v>
      </c>
      <c r="H569" s="217">
        <v>1546</v>
      </c>
      <c r="I569" s="217">
        <v>10</v>
      </c>
      <c r="J569" s="217">
        <v>392</v>
      </c>
      <c r="K569" s="217">
        <v>1144</v>
      </c>
      <c r="L569" s="217">
        <v>2823</v>
      </c>
      <c r="M569" s="217">
        <v>5</v>
      </c>
      <c r="N569" s="217">
        <v>368</v>
      </c>
      <c r="O569" s="217">
        <v>2450</v>
      </c>
      <c r="P569" s="217">
        <v>4369</v>
      </c>
      <c r="Q569" s="217">
        <v>15</v>
      </c>
      <c r="R569" s="217">
        <v>760</v>
      </c>
      <c r="S569" s="217">
        <v>3594</v>
      </c>
    </row>
    <row r="570" spans="1:19" x14ac:dyDescent="0.2">
      <c r="A570" s="30" t="s">
        <v>858</v>
      </c>
      <c r="B570" s="18">
        <v>2015</v>
      </c>
      <c r="C570" s="18" t="s">
        <v>74</v>
      </c>
      <c r="D570" s="217">
        <v>0</v>
      </c>
      <c r="E570" s="217">
        <v>0</v>
      </c>
      <c r="F570" s="217">
        <v>0</v>
      </c>
      <c r="G570" s="217">
        <v>0</v>
      </c>
      <c r="H570" s="217">
        <v>1370</v>
      </c>
      <c r="I570" s="217">
        <v>24</v>
      </c>
      <c r="J570" s="217">
        <v>367</v>
      </c>
      <c r="K570" s="217">
        <v>979</v>
      </c>
      <c r="L570" s="217">
        <v>2509</v>
      </c>
      <c r="M570" s="217">
        <v>19</v>
      </c>
      <c r="N570" s="217">
        <v>411</v>
      </c>
      <c r="O570" s="217">
        <v>2079</v>
      </c>
      <c r="P570" s="217">
        <v>3879</v>
      </c>
      <c r="Q570" s="217">
        <v>43</v>
      </c>
      <c r="R570" s="217">
        <v>778</v>
      </c>
      <c r="S570" s="217">
        <v>3058</v>
      </c>
    </row>
    <row r="571" spans="1:19" x14ac:dyDescent="0.2">
      <c r="A571" s="30" t="s">
        <v>859</v>
      </c>
      <c r="B571" s="18">
        <v>2015</v>
      </c>
      <c r="C571" s="18" t="s">
        <v>75</v>
      </c>
      <c r="D571" s="217">
        <v>0</v>
      </c>
      <c r="E571" s="217">
        <v>0</v>
      </c>
      <c r="F571" s="217">
        <v>0</v>
      </c>
      <c r="G571" s="217">
        <v>0</v>
      </c>
      <c r="H571" s="217">
        <v>406</v>
      </c>
      <c r="I571" s="217">
        <v>18</v>
      </c>
      <c r="J571" s="217">
        <v>146</v>
      </c>
      <c r="K571" s="217">
        <v>242</v>
      </c>
      <c r="L571" s="217">
        <v>639</v>
      </c>
      <c r="M571" s="217">
        <v>20</v>
      </c>
      <c r="N571" s="217">
        <v>128</v>
      </c>
      <c r="O571" s="217">
        <v>491</v>
      </c>
      <c r="P571" s="217">
        <v>1045</v>
      </c>
      <c r="Q571" s="217">
        <v>38</v>
      </c>
      <c r="R571" s="217">
        <v>274</v>
      </c>
      <c r="S571" s="217">
        <v>733</v>
      </c>
    </row>
    <row r="572" spans="1:19" x14ac:dyDescent="0.2">
      <c r="A572" s="30" t="s">
        <v>860</v>
      </c>
      <c r="B572" s="18">
        <v>2015</v>
      </c>
      <c r="C572" s="18" t="s">
        <v>76</v>
      </c>
      <c r="D572" s="217">
        <v>0</v>
      </c>
      <c r="E572" s="217">
        <v>0</v>
      </c>
      <c r="F572" s="217">
        <v>0</v>
      </c>
      <c r="G572" s="217">
        <v>0</v>
      </c>
      <c r="H572" s="217">
        <v>1477</v>
      </c>
      <c r="I572" s="217">
        <v>34</v>
      </c>
      <c r="J572" s="217">
        <v>366</v>
      </c>
      <c r="K572" s="217">
        <v>1077</v>
      </c>
      <c r="L572" s="217">
        <v>2712</v>
      </c>
      <c r="M572" s="217">
        <v>55</v>
      </c>
      <c r="N572" s="217">
        <v>362</v>
      </c>
      <c r="O572" s="217">
        <v>2295</v>
      </c>
      <c r="P572" s="217">
        <v>4189</v>
      </c>
      <c r="Q572" s="217">
        <v>89</v>
      </c>
      <c r="R572" s="217">
        <v>728</v>
      </c>
      <c r="S572" s="217">
        <v>3372</v>
      </c>
    </row>
    <row r="573" spans="1:19" x14ac:dyDescent="0.2">
      <c r="A573" s="30" t="s">
        <v>861</v>
      </c>
      <c r="B573" s="18">
        <v>2015</v>
      </c>
      <c r="C573" s="18" t="s">
        <v>77</v>
      </c>
      <c r="D573" s="217">
        <v>0</v>
      </c>
      <c r="E573" s="217">
        <v>0</v>
      </c>
      <c r="F573" s="217">
        <v>0</v>
      </c>
      <c r="G573" s="217">
        <v>0</v>
      </c>
      <c r="H573" s="217">
        <v>3746</v>
      </c>
      <c r="I573" s="217">
        <v>46</v>
      </c>
      <c r="J573" s="217">
        <v>826</v>
      </c>
      <c r="K573" s="217">
        <v>2874</v>
      </c>
      <c r="L573" s="217">
        <v>7141</v>
      </c>
      <c r="M573" s="217">
        <v>19</v>
      </c>
      <c r="N573" s="217">
        <v>992</v>
      </c>
      <c r="O573" s="217">
        <v>6130</v>
      </c>
      <c r="P573" s="217">
        <v>10887</v>
      </c>
      <c r="Q573" s="217">
        <v>65</v>
      </c>
      <c r="R573" s="217">
        <v>1818</v>
      </c>
      <c r="S573" s="217">
        <v>9004</v>
      </c>
    </row>
    <row r="574" spans="1:19" x14ac:dyDescent="0.2">
      <c r="A574" s="30" t="s">
        <v>862</v>
      </c>
      <c r="B574" s="18">
        <v>2015</v>
      </c>
      <c r="C574" s="18" t="s">
        <v>78</v>
      </c>
      <c r="D574" s="217">
        <v>0</v>
      </c>
      <c r="E574" s="217">
        <v>0</v>
      </c>
      <c r="F574" s="217">
        <v>0</v>
      </c>
      <c r="G574" s="217">
        <v>0</v>
      </c>
      <c r="H574" s="217">
        <v>1162</v>
      </c>
      <c r="I574" s="217">
        <v>29</v>
      </c>
      <c r="J574" s="217">
        <v>275</v>
      </c>
      <c r="K574" s="217">
        <v>858</v>
      </c>
      <c r="L574" s="217">
        <v>2127</v>
      </c>
      <c r="M574" s="217">
        <v>29</v>
      </c>
      <c r="N574" s="217">
        <v>360</v>
      </c>
      <c r="O574" s="217">
        <v>1738</v>
      </c>
      <c r="P574" s="217">
        <v>3289</v>
      </c>
      <c r="Q574" s="217">
        <v>58</v>
      </c>
      <c r="R574" s="217">
        <v>635</v>
      </c>
      <c r="S574" s="217">
        <v>2596</v>
      </c>
    </row>
    <row r="575" spans="1:19" x14ac:dyDescent="0.2">
      <c r="A575" s="30" t="s">
        <v>863</v>
      </c>
      <c r="B575" s="18">
        <v>2015</v>
      </c>
      <c r="C575" s="18" t="s">
        <v>79</v>
      </c>
      <c r="D575" s="217">
        <v>0</v>
      </c>
      <c r="E575" s="217">
        <v>0</v>
      </c>
      <c r="F575" s="217">
        <v>0</v>
      </c>
      <c r="G575" s="217">
        <v>0</v>
      </c>
      <c r="H575" s="217">
        <v>2707</v>
      </c>
      <c r="I575" s="217">
        <v>228</v>
      </c>
      <c r="J575" s="217">
        <v>1225</v>
      </c>
      <c r="K575" s="217">
        <v>1254</v>
      </c>
      <c r="L575" s="217">
        <v>3616</v>
      </c>
      <c r="M575" s="217">
        <v>88</v>
      </c>
      <c r="N575" s="217">
        <v>1015</v>
      </c>
      <c r="O575" s="217">
        <v>2513</v>
      </c>
      <c r="P575" s="217">
        <v>6323</v>
      </c>
      <c r="Q575" s="217">
        <v>316</v>
      </c>
      <c r="R575" s="217">
        <v>2240</v>
      </c>
      <c r="S575" s="217">
        <v>3767</v>
      </c>
    </row>
    <row r="576" spans="1:19" x14ac:dyDescent="0.2">
      <c r="A576" s="30" t="s">
        <v>864</v>
      </c>
      <c r="B576" s="18">
        <v>2015</v>
      </c>
      <c r="C576" s="18" t="s">
        <v>80</v>
      </c>
      <c r="D576" s="217">
        <v>0</v>
      </c>
      <c r="E576" s="217">
        <v>0</v>
      </c>
      <c r="F576" s="217">
        <v>0</v>
      </c>
      <c r="G576" s="217">
        <v>0</v>
      </c>
      <c r="H576" s="217">
        <v>2861</v>
      </c>
      <c r="I576" s="217">
        <v>45</v>
      </c>
      <c r="J576" s="217">
        <v>913</v>
      </c>
      <c r="K576" s="217">
        <v>1903</v>
      </c>
      <c r="L576" s="217">
        <v>4807</v>
      </c>
      <c r="M576" s="217">
        <v>46</v>
      </c>
      <c r="N576" s="217">
        <v>1175</v>
      </c>
      <c r="O576" s="217">
        <v>3586</v>
      </c>
      <c r="P576" s="217">
        <v>7668</v>
      </c>
      <c r="Q576" s="217">
        <v>91</v>
      </c>
      <c r="R576" s="217">
        <v>2088</v>
      </c>
      <c r="S576" s="217">
        <v>5489</v>
      </c>
    </row>
    <row r="577" spans="1:19" x14ac:dyDescent="0.2">
      <c r="A577" s="30" t="s">
        <v>865</v>
      </c>
      <c r="B577" s="18">
        <v>2015</v>
      </c>
      <c r="C577" s="18" t="s">
        <v>24</v>
      </c>
      <c r="D577" s="217">
        <v>42</v>
      </c>
      <c r="E577" s="217">
        <v>20</v>
      </c>
      <c r="F577" s="217">
        <v>6</v>
      </c>
      <c r="G577" s="217">
        <v>16</v>
      </c>
      <c r="H577" s="217">
        <v>77349</v>
      </c>
      <c r="I577" s="217">
        <v>2400</v>
      </c>
      <c r="J577" s="217">
        <v>24783</v>
      </c>
      <c r="K577" s="217">
        <v>50166</v>
      </c>
      <c r="L577" s="217">
        <v>128034</v>
      </c>
      <c r="M577" s="217">
        <v>1622</v>
      </c>
      <c r="N577" s="217">
        <v>24463</v>
      </c>
      <c r="O577" s="217">
        <v>101949</v>
      </c>
      <c r="P577" s="217">
        <v>205425</v>
      </c>
      <c r="Q577" s="217">
        <v>4042</v>
      </c>
      <c r="R577" s="217">
        <v>49252</v>
      </c>
      <c r="S577" s="217">
        <v>152131</v>
      </c>
    </row>
  </sheetData>
  <mergeCells count="13">
    <mergeCell ref="AB211:AD211"/>
    <mergeCell ref="G106:I106"/>
    <mergeCell ref="J106:L106"/>
    <mergeCell ref="M106:O106"/>
    <mergeCell ref="S211:U211"/>
    <mergeCell ref="V211:X211"/>
    <mergeCell ref="Y211:AA211"/>
    <mergeCell ref="P211:R211"/>
    <mergeCell ref="D106:F106"/>
    <mergeCell ref="D211:F211"/>
    <mergeCell ref="G211:I211"/>
    <mergeCell ref="J211:L211"/>
    <mergeCell ref="M211:O211"/>
  </mergeCells>
  <conditionalFormatting sqref="A1:XFD1048576">
    <cfRule type="cellIs" dxfId="5" priority="1" operator="equal">
      <formula>"*"</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N1481"/>
  <sheetViews>
    <sheetView zoomScaleNormal="100" workbookViewId="0"/>
  </sheetViews>
  <sheetFormatPr defaultRowHeight="12.75" x14ac:dyDescent="0.2"/>
  <cols>
    <col min="1" max="1" width="9.140625" style="40"/>
    <col min="2" max="2" width="21.42578125" style="40" customWidth="1"/>
    <col min="3" max="3" width="21" style="40" customWidth="1"/>
    <col min="4" max="11" width="11.42578125" style="40" customWidth="1"/>
    <col min="12" max="12" width="15.42578125" style="40" bestFit="1" customWidth="1"/>
    <col min="13" max="13" width="14.42578125" style="40" bestFit="1" customWidth="1"/>
    <col min="14" max="14" width="17.85546875" style="40" bestFit="1" customWidth="1"/>
    <col min="15" max="18" width="11.140625" style="40" customWidth="1"/>
    <col min="19" max="19" width="9.7109375" style="40" bestFit="1" customWidth="1"/>
    <col min="20" max="20" width="23.42578125" style="40" bestFit="1" customWidth="1"/>
    <col min="21" max="21" width="18.28515625" style="40" bestFit="1" customWidth="1"/>
    <col min="22" max="22" width="8.7109375" style="40" customWidth="1"/>
    <col min="23" max="23" width="17.28515625" style="40" bestFit="1" customWidth="1"/>
    <col min="24" max="24" width="8.7109375" style="40" customWidth="1"/>
    <col min="25" max="25" width="17.28515625" style="40" customWidth="1"/>
    <col min="26" max="28" width="8.7109375" style="40" customWidth="1"/>
    <col min="29" max="29" width="10.85546875" style="40" customWidth="1"/>
    <col min="30" max="30" width="20.28515625" style="40" bestFit="1" customWidth="1"/>
    <col min="31" max="34" width="10.85546875" style="40" customWidth="1"/>
    <col min="35" max="35" width="23.140625" style="40" bestFit="1" customWidth="1"/>
    <col min="36" max="36" width="15" style="40" customWidth="1"/>
    <col min="37" max="37" width="23.140625" style="40" bestFit="1" customWidth="1"/>
    <col min="38" max="38" width="10.42578125" style="40" customWidth="1"/>
    <col min="39" max="39" width="20.140625" style="40" bestFit="1" customWidth="1"/>
    <col min="40" max="50" width="9.140625" style="40"/>
    <col min="51" max="54" width="11.42578125" style="40" bestFit="1" customWidth="1"/>
    <col min="55" max="55" width="11.42578125" style="40" customWidth="1"/>
    <col min="56" max="56" width="6.5703125" style="40" bestFit="1" customWidth="1"/>
    <col min="57" max="57" width="19" style="40" customWidth="1"/>
    <col min="58" max="58" width="26.140625" style="40" customWidth="1"/>
    <col min="59" max="59" width="9.140625" style="40" customWidth="1"/>
    <col min="60" max="65" width="9.140625" style="40"/>
    <col min="66" max="66" width="11" style="40" bestFit="1" customWidth="1"/>
    <col min="67" max="68" width="9.140625" style="40"/>
    <col min="69" max="69" width="16.7109375" style="40" bestFit="1" customWidth="1"/>
    <col min="70" max="70" width="8" style="40" bestFit="1" customWidth="1"/>
    <col min="71" max="16384" width="9.140625" style="40"/>
  </cols>
  <sheetData>
    <row r="1" spans="2:59" s="55" customFormat="1" x14ac:dyDescent="0.2">
      <c r="B1" s="55" t="s">
        <v>109</v>
      </c>
      <c r="D1" s="68">
        <v>2000</v>
      </c>
      <c r="E1" s="68">
        <v>2001</v>
      </c>
      <c r="F1" s="68">
        <v>2002</v>
      </c>
      <c r="G1" s="68">
        <v>2003</v>
      </c>
      <c r="H1" s="68">
        <v>2004</v>
      </c>
      <c r="I1" s="68">
        <v>2005</v>
      </c>
      <c r="J1" s="68">
        <v>2006</v>
      </c>
      <c r="K1" s="68">
        <v>2007</v>
      </c>
      <c r="L1" s="68">
        <v>2008</v>
      </c>
      <c r="M1" s="68">
        <v>2009</v>
      </c>
      <c r="N1" s="68">
        <v>2010</v>
      </c>
      <c r="O1" s="68">
        <v>2011</v>
      </c>
      <c r="P1" s="68">
        <v>2012</v>
      </c>
      <c r="Q1" s="68"/>
      <c r="R1" s="68"/>
      <c r="S1" s="68"/>
      <c r="T1" s="68"/>
      <c r="U1" s="68">
        <v>2000</v>
      </c>
      <c r="V1" s="68">
        <v>2001</v>
      </c>
      <c r="W1" s="68">
        <v>2002</v>
      </c>
      <c r="X1" s="68">
        <v>2003</v>
      </c>
      <c r="Y1" s="68">
        <v>2004</v>
      </c>
      <c r="Z1" s="68">
        <v>2005</v>
      </c>
      <c r="AA1" s="68">
        <v>2006</v>
      </c>
      <c r="AB1" s="68">
        <v>2007</v>
      </c>
      <c r="AC1" s="68">
        <v>2008</v>
      </c>
      <c r="AD1" s="68">
        <v>2009</v>
      </c>
      <c r="AE1" s="68">
        <v>2010</v>
      </c>
      <c r="AF1" s="68">
        <v>2011</v>
      </c>
      <c r="AG1" s="68">
        <v>2012</v>
      </c>
      <c r="AH1" s="68"/>
      <c r="AI1" s="68"/>
      <c r="AJ1" s="68"/>
      <c r="AK1" s="69"/>
      <c r="AL1" s="68">
        <v>2000</v>
      </c>
      <c r="AM1" s="68">
        <v>2001</v>
      </c>
      <c r="AN1" s="68">
        <v>2002</v>
      </c>
      <c r="AO1" s="68">
        <v>2003</v>
      </c>
      <c r="AP1" s="68">
        <v>2004</v>
      </c>
      <c r="AQ1" s="68">
        <v>2005</v>
      </c>
      <c r="AR1" s="68">
        <v>2006</v>
      </c>
      <c r="AS1" s="68">
        <v>2007</v>
      </c>
      <c r="AT1" s="68">
        <v>2008</v>
      </c>
      <c r="AU1" s="68">
        <v>2009</v>
      </c>
      <c r="AV1" s="68">
        <v>2010</v>
      </c>
      <c r="AW1" s="68">
        <v>2011</v>
      </c>
      <c r="AX1" s="68">
        <v>2012</v>
      </c>
      <c r="AY1" s="68"/>
      <c r="AZ1" s="68"/>
      <c r="BA1" s="70"/>
      <c r="BB1" s="71"/>
      <c r="BC1" s="71"/>
      <c r="BD1" s="71"/>
      <c r="BE1" s="72"/>
      <c r="BF1" s="72"/>
      <c r="BG1" s="72"/>
    </row>
    <row r="2" spans="2:59" s="48" customFormat="1" ht="15.75" x14ac:dyDescent="0.25">
      <c r="B2" s="58" t="s">
        <v>49</v>
      </c>
      <c r="C2" s="48" t="s">
        <v>122</v>
      </c>
      <c r="D2" s="48">
        <v>14988.25</v>
      </c>
      <c r="E2" s="48">
        <v>16403</v>
      </c>
      <c r="F2" s="48">
        <v>15585</v>
      </c>
      <c r="G2" s="48">
        <v>12426</v>
      </c>
      <c r="H2" s="48">
        <v>17090.25</v>
      </c>
      <c r="I2" s="48">
        <v>20002.45</v>
      </c>
      <c r="J2" s="48">
        <v>20253.099999999999</v>
      </c>
      <c r="K2" s="49">
        <v>22831</v>
      </c>
      <c r="L2" s="49">
        <v>17414</v>
      </c>
      <c r="M2" s="48">
        <v>15176</v>
      </c>
      <c r="N2" s="48">
        <v>15598</v>
      </c>
      <c r="O2" s="48">
        <v>16230</v>
      </c>
      <c r="P2" s="48">
        <v>16499</v>
      </c>
      <c r="T2" s="78" t="s">
        <v>119</v>
      </c>
      <c r="AE2" s="48">
        <v>3021.5</v>
      </c>
      <c r="AF2" s="48">
        <v>3308.82</v>
      </c>
      <c r="AG2" s="48">
        <v>2981.42</v>
      </c>
      <c r="AK2" s="78" t="s">
        <v>120</v>
      </c>
      <c r="AV2" s="48">
        <v>12576.83</v>
      </c>
      <c r="AW2" s="48">
        <v>12921.58</v>
      </c>
      <c r="AX2" s="48">
        <v>13517.56</v>
      </c>
      <c r="BA2" s="52"/>
    </row>
    <row r="3" spans="2:59" s="48" customFormat="1" ht="15.75" x14ac:dyDescent="0.25">
      <c r="B3" s="58" t="s">
        <v>50</v>
      </c>
      <c r="C3" s="48" t="s">
        <v>122</v>
      </c>
      <c r="D3" s="48">
        <v>15171.19</v>
      </c>
      <c r="E3" s="48">
        <v>14977</v>
      </c>
      <c r="F3" s="48">
        <v>20365</v>
      </c>
      <c r="G3" s="48">
        <v>19444</v>
      </c>
      <c r="H3" s="48">
        <v>20193</v>
      </c>
      <c r="I3" s="48">
        <v>22162.17</v>
      </c>
      <c r="J3" s="48">
        <v>20887.8</v>
      </c>
      <c r="K3" s="49">
        <v>22619</v>
      </c>
      <c r="L3" s="49">
        <v>22331</v>
      </c>
      <c r="M3" s="48">
        <v>21452</v>
      </c>
      <c r="N3" s="48">
        <v>19530</v>
      </c>
      <c r="O3" s="48">
        <v>14759</v>
      </c>
      <c r="P3" s="48">
        <v>15340</v>
      </c>
      <c r="T3" s="78" t="s">
        <v>119</v>
      </c>
      <c r="AE3" s="48">
        <v>7614.67</v>
      </c>
      <c r="AF3" s="48">
        <v>4484.8</v>
      </c>
      <c r="AG3" s="48">
        <v>4197.67</v>
      </c>
      <c r="AK3" s="78" t="s">
        <v>120</v>
      </c>
      <c r="AV3" s="48">
        <v>11915.75</v>
      </c>
      <c r="AW3" s="48">
        <v>10274.25</v>
      </c>
      <c r="AX3" s="48">
        <v>11142.75</v>
      </c>
      <c r="BA3" s="52"/>
    </row>
    <row r="4" spans="2:59" s="48" customFormat="1" ht="15.75" x14ac:dyDescent="0.25">
      <c r="B4" s="58" t="s">
        <v>51</v>
      </c>
      <c r="C4" s="48" t="s">
        <v>122</v>
      </c>
      <c r="D4" s="48">
        <v>5859</v>
      </c>
      <c r="E4" s="48">
        <v>6110</v>
      </c>
      <c r="F4" s="48">
        <v>6031</v>
      </c>
      <c r="G4" s="48">
        <v>5855</v>
      </c>
      <c r="H4" s="48">
        <v>6329</v>
      </c>
      <c r="I4" s="48">
        <v>6014</v>
      </c>
      <c r="J4" s="48">
        <v>6635</v>
      </c>
      <c r="K4" s="49">
        <v>7288</v>
      </c>
      <c r="L4" s="49">
        <v>6264</v>
      </c>
      <c r="M4" s="48">
        <v>6462</v>
      </c>
      <c r="N4" s="48">
        <v>6556</v>
      </c>
      <c r="O4" s="48">
        <v>6295</v>
      </c>
      <c r="P4" s="48">
        <v>6597</v>
      </c>
      <c r="T4" s="78" t="s">
        <v>119</v>
      </c>
      <c r="AE4" s="48">
        <v>1192.4000000000001</v>
      </c>
      <c r="AF4" s="48">
        <v>873.67</v>
      </c>
      <c r="AG4" s="48">
        <v>1561.8</v>
      </c>
      <c r="AK4" s="78" t="s">
        <v>120</v>
      </c>
      <c r="AV4" s="48">
        <v>5363.62</v>
      </c>
      <c r="AW4" s="48">
        <v>5420.83</v>
      </c>
      <c r="AX4" s="48">
        <v>5035.22</v>
      </c>
      <c r="BA4" s="52"/>
    </row>
    <row r="5" spans="2:59" s="48" customFormat="1" ht="15.75" x14ac:dyDescent="0.25">
      <c r="B5" s="58" t="s">
        <v>52</v>
      </c>
      <c r="C5" s="48" t="s">
        <v>122</v>
      </c>
      <c r="D5" s="48">
        <v>6067.75</v>
      </c>
      <c r="E5" s="48">
        <v>6674</v>
      </c>
      <c r="F5" s="48">
        <v>7334</v>
      </c>
      <c r="G5" s="48">
        <v>7814</v>
      </c>
      <c r="H5" s="48">
        <v>8526.65</v>
      </c>
      <c r="I5" s="48">
        <v>7958.5</v>
      </c>
      <c r="J5" s="48">
        <v>7220.75</v>
      </c>
      <c r="K5" s="49">
        <v>8216</v>
      </c>
      <c r="L5" s="49">
        <v>8577</v>
      </c>
      <c r="M5" s="48">
        <v>7843</v>
      </c>
      <c r="N5" s="48">
        <v>8224</v>
      </c>
      <c r="O5" s="48">
        <v>8624</v>
      </c>
      <c r="P5" s="48">
        <v>9674</v>
      </c>
      <c r="T5" s="78" t="s">
        <v>119</v>
      </c>
      <c r="AE5" s="48">
        <v>768.42</v>
      </c>
      <c r="AF5" s="48">
        <v>1024.42</v>
      </c>
      <c r="AG5" s="48">
        <v>987</v>
      </c>
      <c r="AK5" s="78" t="s">
        <v>120</v>
      </c>
      <c r="AV5" s="48">
        <v>7455.64</v>
      </c>
      <c r="AW5" s="48">
        <v>7599.18</v>
      </c>
      <c r="AX5" s="48">
        <v>8686.73</v>
      </c>
      <c r="BA5" s="52"/>
    </row>
    <row r="6" spans="2:59" s="48" customFormat="1" ht="15.75" x14ac:dyDescent="0.25">
      <c r="B6" s="58" t="s">
        <v>53</v>
      </c>
      <c r="C6" s="48" t="s">
        <v>122</v>
      </c>
      <c r="D6" s="48">
        <v>5240.25</v>
      </c>
      <c r="E6" s="48">
        <v>5434</v>
      </c>
      <c r="F6" s="48">
        <v>5251</v>
      </c>
      <c r="G6" s="48">
        <v>6169</v>
      </c>
      <c r="H6" s="48">
        <v>6466.96</v>
      </c>
      <c r="I6" s="48">
        <v>8272.2800000000007</v>
      </c>
      <c r="J6" s="48">
        <v>7505</v>
      </c>
      <c r="K6" s="49">
        <v>8196</v>
      </c>
      <c r="L6" s="49">
        <v>8040</v>
      </c>
      <c r="M6" s="48">
        <v>6877</v>
      </c>
      <c r="N6" s="48">
        <v>6694</v>
      </c>
      <c r="O6" s="48">
        <v>6498</v>
      </c>
      <c r="P6" s="48">
        <v>6668</v>
      </c>
      <c r="T6" s="78" t="s">
        <v>119</v>
      </c>
      <c r="AE6" s="48">
        <v>2801.93</v>
      </c>
      <c r="AF6" s="48">
        <v>2629.12</v>
      </c>
      <c r="AG6" s="48">
        <v>2479.5</v>
      </c>
      <c r="AK6" s="78" t="s">
        <v>120</v>
      </c>
      <c r="AV6" s="48">
        <v>3891.98</v>
      </c>
      <c r="AW6" s="48">
        <v>3869.1</v>
      </c>
      <c r="AX6" s="48">
        <v>4188.38</v>
      </c>
      <c r="BA6" s="52"/>
    </row>
    <row r="7" spans="2:59" s="48" customFormat="1" ht="15.75" x14ac:dyDescent="0.25">
      <c r="B7" s="58" t="s">
        <v>54</v>
      </c>
      <c r="C7" s="48" t="s">
        <v>122</v>
      </c>
      <c r="D7" s="48">
        <v>13976</v>
      </c>
      <c r="E7" s="48">
        <v>18590</v>
      </c>
      <c r="F7" s="48">
        <v>22647</v>
      </c>
      <c r="G7" s="48">
        <v>21443</v>
      </c>
      <c r="H7" s="48">
        <v>27752.75</v>
      </c>
      <c r="I7" s="48">
        <v>28104.75</v>
      </c>
      <c r="J7" s="48">
        <v>28453.3</v>
      </c>
      <c r="K7" s="49">
        <v>26237</v>
      </c>
      <c r="L7" s="49">
        <v>21167</v>
      </c>
      <c r="M7" s="48">
        <v>20674</v>
      </c>
      <c r="N7" s="48">
        <v>34998</v>
      </c>
      <c r="O7" s="48">
        <v>31189</v>
      </c>
      <c r="P7" s="48">
        <v>43781</v>
      </c>
      <c r="T7" s="78" t="s">
        <v>119</v>
      </c>
      <c r="AE7" s="48">
        <v>14189.08</v>
      </c>
      <c r="AF7" s="48">
        <v>10880.66</v>
      </c>
      <c r="AG7" s="48">
        <v>17011.5</v>
      </c>
      <c r="AK7" s="78" t="s">
        <v>120</v>
      </c>
      <c r="AV7" s="48">
        <v>20809.080000000002</v>
      </c>
      <c r="AW7" s="48">
        <v>20308.41</v>
      </c>
      <c r="AX7" s="48">
        <v>26769.66</v>
      </c>
      <c r="BA7" s="52"/>
    </row>
    <row r="8" spans="2:59" s="48" customFormat="1" ht="15.75" x14ac:dyDescent="0.25">
      <c r="B8" s="58" t="s">
        <v>55</v>
      </c>
      <c r="C8" s="48" t="s">
        <v>122</v>
      </c>
      <c r="D8" s="48">
        <v>10319.93</v>
      </c>
      <c r="E8" s="48">
        <v>7607</v>
      </c>
      <c r="F8" s="48">
        <v>9891</v>
      </c>
      <c r="G8" s="48">
        <v>8610</v>
      </c>
      <c r="H8" s="48">
        <v>9047</v>
      </c>
      <c r="I8" s="48">
        <v>11690.66</v>
      </c>
      <c r="J8" s="48">
        <v>12447.16</v>
      </c>
      <c r="K8" s="49">
        <v>13037</v>
      </c>
      <c r="L8" s="49">
        <v>14026</v>
      </c>
      <c r="M8" s="48">
        <v>15306</v>
      </c>
      <c r="N8" s="48">
        <v>15234</v>
      </c>
      <c r="O8" s="48">
        <v>14976</v>
      </c>
      <c r="P8" s="48">
        <v>14885</v>
      </c>
      <c r="T8" s="78" t="s">
        <v>119</v>
      </c>
      <c r="AE8" s="48">
        <v>2137.92</v>
      </c>
      <c r="AF8" s="48">
        <v>2283.5300000000002</v>
      </c>
      <c r="AG8" s="48">
        <v>2861.47</v>
      </c>
      <c r="AK8" s="78" t="s">
        <v>120</v>
      </c>
      <c r="AV8" s="48">
        <v>13095.6</v>
      </c>
      <c r="AW8" s="48">
        <v>12692.89</v>
      </c>
      <c r="AX8" s="48">
        <v>12023.97</v>
      </c>
      <c r="BA8" s="52"/>
    </row>
    <row r="9" spans="2:59" s="48" customFormat="1" ht="15.75" x14ac:dyDescent="0.25">
      <c r="B9" s="58" t="s">
        <v>56</v>
      </c>
      <c r="C9" s="48" t="s">
        <v>122</v>
      </c>
      <c r="D9" s="48">
        <v>9120.25</v>
      </c>
      <c r="E9" s="48">
        <v>9409</v>
      </c>
      <c r="F9" s="48">
        <v>10336</v>
      </c>
      <c r="G9" s="48">
        <v>11790</v>
      </c>
      <c r="H9" s="48">
        <v>17021</v>
      </c>
      <c r="I9" s="48">
        <v>19044</v>
      </c>
      <c r="J9" s="48">
        <v>22593</v>
      </c>
      <c r="K9" s="49">
        <v>25246</v>
      </c>
      <c r="L9" s="49">
        <v>26381</v>
      </c>
      <c r="M9" s="48">
        <v>26241</v>
      </c>
      <c r="N9" s="48">
        <v>24514</v>
      </c>
      <c r="O9" s="48">
        <v>18898</v>
      </c>
      <c r="P9" s="48">
        <v>26673</v>
      </c>
      <c r="T9" s="78" t="s">
        <v>119</v>
      </c>
      <c r="AE9" s="48">
        <v>13058.9</v>
      </c>
      <c r="AF9" s="48">
        <v>8692.2900000000009</v>
      </c>
      <c r="AG9" s="48">
        <v>14441.92</v>
      </c>
      <c r="AK9" s="78" t="s">
        <v>120</v>
      </c>
      <c r="AV9" s="48">
        <v>11455.01</v>
      </c>
      <c r="AW9" s="48">
        <v>10205.41</v>
      </c>
      <c r="AX9" s="48">
        <v>12230.79</v>
      </c>
      <c r="BA9" s="52"/>
    </row>
    <row r="10" spans="2:59" s="50" customFormat="1" ht="15.75" x14ac:dyDescent="0.25">
      <c r="B10" s="58" t="s">
        <v>57</v>
      </c>
      <c r="C10" s="48" t="s">
        <v>122</v>
      </c>
      <c r="D10" s="48">
        <v>5561.75</v>
      </c>
      <c r="E10" s="48">
        <v>5207</v>
      </c>
      <c r="F10" s="48">
        <v>5272</v>
      </c>
      <c r="G10" s="48">
        <v>5499</v>
      </c>
      <c r="H10" s="48">
        <v>6185.25</v>
      </c>
      <c r="I10" s="48">
        <v>5806.5</v>
      </c>
      <c r="J10" s="48">
        <v>6360.5</v>
      </c>
      <c r="K10" s="51">
        <v>13590</v>
      </c>
      <c r="L10" s="51">
        <v>13272</v>
      </c>
      <c r="M10" s="50">
        <v>16376</v>
      </c>
      <c r="N10" s="50">
        <v>16566</v>
      </c>
      <c r="O10" s="50">
        <v>16919</v>
      </c>
      <c r="P10" s="50">
        <v>16731</v>
      </c>
      <c r="T10" s="79" t="s">
        <v>119</v>
      </c>
      <c r="AE10" s="50">
        <v>9114.86</v>
      </c>
      <c r="AF10" s="50">
        <v>9366.7800000000007</v>
      </c>
      <c r="AG10" s="50">
        <v>8851.65</v>
      </c>
      <c r="AI10" s="48"/>
      <c r="AJ10" s="48"/>
      <c r="AK10" s="79" t="s">
        <v>120</v>
      </c>
      <c r="AV10" s="50">
        <v>7451.36</v>
      </c>
      <c r="AW10" s="50">
        <v>7552.38</v>
      </c>
      <c r="AX10" s="50">
        <v>7879.09</v>
      </c>
      <c r="BB10" s="48"/>
      <c r="BC10" s="48"/>
      <c r="BD10" s="48"/>
      <c r="BE10" s="48"/>
      <c r="BF10" s="48"/>
      <c r="BG10" s="48"/>
    </row>
    <row r="11" spans="2:59" s="48" customFormat="1" ht="15.75" x14ac:dyDescent="0.25">
      <c r="B11" s="58" t="s">
        <v>58</v>
      </c>
      <c r="C11" s="48" t="s">
        <v>122</v>
      </c>
      <c r="D11" s="48">
        <v>7525</v>
      </c>
      <c r="E11" s="48">
        <v>7106</v>
      </c>
      <c r="F11" s="48">
        <v>6522</v>
      </c>
      <c r="G11" s="48">
        <v>7506</v>
      </c>
      <c r="H11" s="48">
        <v>10904</v>
      </c>
      <c r="I11" s="48">
        <v>15561</v>
      </c>
      <c r="J11" s="48">
        <v>15992</v>
      </c>
      <c r="K11" s="48">
        <v>17658</v>
      </c>
      <c r="L11" s="48">
        <v>18945</v>
      </c>
      <c r="M11" s="48">
        <v>16607</v>
      </c>
      <c r="N11" s="48">
        <v>19451</v>
      </c>
      <c r="O11" s="48">
        <v>19847</v>
      </c>
      <c r="P11" s="48">
        <v>22166</v>
      </c>
      <c r="T11" s="78" t="s">
        <v>119</v>
      </c>
      <c r="AE11" s="48">
        <v>10533.9</v>
      </c>
      <c r="AF11" s="48">
        <v>10641.51</v>
      </c>
      <c r="AG11" s="48">
        <v>11542.85</v>
      </c>
      <c r="AK11" s="78" t="s">
        <v>120</v>
      </c>
      <c r="AV11" s="48">
        <v>8916.8799999999992</v>
      </c>
      <c r="AW11" s="48">
        <v>9205.5</v>
      </c>
      <c r="AX11" s="48">
        <v>10622.8</v>
      </c>
      <c r="BA11" s="52"/>
    </row>
    <row r="12" spans="2:59" s="48" customFormat="1" ht="15.75" x14ac:dyDescent="0.25">
      <c r="B12" s="58" t="s">
        <v>59</v>
      </c>
      <c r="C12" s="48" t="s">
        <v>122</v>
      </c>
      <c r="D12" s="48">
        <v>5143.75</v>
      </c>
      <c r="E12" s="48">
        <v>5110</v>
      </c>
      <c r="F12" s="48">
        <v>5974</v>
      </c>
      <c r="G12" s="48">
        <v>6000</v>
      </c>
      <c r="H12" s="48">
        <v>6950.75</v>
      </c>
      <c r="I12" s="48">
        <v>7420</v>
      </c>
      <c r="J12" s="48">
        <v>7695.94</v>
      </c>
      <c r="K12" s="48">
        <v>6357</v>
      </c>
      <c r="L12" s="48">
        <v>6341</v>
      </c>
      <c r="M12" s="48">
        <v>6866</v>
      </c>
      <c r="N12" s="48">
        <v>8077</v>
      </c>
      <c r="O12" s="48">
        <v>8348</v>
      </c>
      <c r="P12" s="48">
        <v>8627</v>
      </c>
      <c r="T12" s="78" t="s">
        <v>119</v>
      </c>
      <c r="AE12" s="48">
        <v>786.5</v>
      </c>
      <c r="AF12" s="48">
        <v>857.5</v>
      </c>
      <c r="AG12" s="48">
        <v>857</v>
      </c>
      <c r="AK12" s="78" t="s">
        <v>120</v>
      </c>
      <c r="AV12" s="48">
        <v>7290</v>
      </c>
      <c r="AW12" s="48">
        <v>7490</v>
      </c>
      <c r="AX12" s="48">
        <v>7770</v>
      </c>
      <c r="BA12" s="52"/>
    </row>
    <row r="13" spans="2:59" s="48" customFormat="1" ht="15.75" x14ac:dyDescent="0.25">
      <c r="B13" s="58" t="s">
        <v>60</v>
      </c>
      <c r="C13" s="48" t="s">
        <v>122</v>
      </c>
      <c r="D13" s="48">
        <v>33965.699999999997</v>
      </c>
      <c r="E13" s="48">
        <v>30399</v>
      </c>
      <c r="F13" s="48">
        <v>32701</v>
      </c>
      <c r="G13" s="48">
        <v>36086.99</v>
      </c>
      <c r="H13" s="48">
        <v>39011</v>
      </c>
      <c r="I13" s="48">
        <v>39571.49</v>
      </c>
      <c r="J13" s="48">
        <v>39419.15</v>
      </c>
      <c r="K13" s="48">
        <v>41440</v>
      </c>
      <c r="L13" s="48">
        <v>41307</v>
      </c>
      <c r="M13" s="48">
        <v>38512</v>
      </c>
      <c r="N13" s="48">
        <v>44067</v>
      </c>
      <c r="O13" s="48">
        <v>44731</v>
      </c>
      <c r="P13" s="48">
        <v>44236</v>
      </c>
      <c r="T13" s="78" t="s">
        <v>119</v>
      </c>
      <c r="AE13" s="48">
        <v>13906.74</v>
      </c>
      <c r="AF13" s="48">
        <v>13321.62</v>
      </c>
      <c r="AG13" s="48">
        <v>13167.17</v>
      </c>
      <c r="AK13" s="78" t="s">
        <v>120</v>
      </c>
      <c r="AV13" s="48">
        <v>30159.82</v>
      </c>
      <c r="AW13" s="48">
        <v>31409.14</v>
      </c>
      <c r="AX13" s="48">
        <v>31068.36</v>
      </c>
      <c r="BA13" s="52"/>
    </row>
    <row r="14" spans="2:59" s="48" customFormat="1" ht="15.75" x14ac:dyDescent="0.25">
      <c r="B14" s="58" t="s">
        <v>61</v>
      </c>
      <c r="C14" s="48" t="s">
        <v>122</v>
      </c>
      <c r="D14" s="48">
        <v>5538.55</v>
      </c>
      <c r="E14" s="48">
        <v>5216</v>
      </c>
      <c r="F14" s="48">
        <v>4937</v>
      </c>
      <c r="G14" s="48">
        <v>5864</v>
      </c>
      <c r="H14" s="48">
        <v>5864.3</v>
      </c>
      <c r="I14" s="48">
        <v>6267.59</v>
      </c>
      <c r="J14" s="48">
        <v>5682.7</v>
      </c>
      <c r="K14" s="48">
        <v>5460</v>
      </c>
      <c r="L14" s="48">
        <v>5134</v>
      </c>
      <c r="M14" s="48">
        <v>5262</v>
      </c>
      <c r="N14" s="48">
        <v>5794</v>
      </c>
      <c r="O14" s="48">
        <v>5120</v>
      </c>
      <c r="P14" s="48">
        <v>5122</v>
      </c>
      <c r="T14" s="78" t="s">
        <v>119</v>
      </c>
      <c r="AE14" s="48">
        <v>1023.7</v>
      </c>
      <c r="AF14" s="48">
        <v>1014.7</v>
      </c>
      <c r="AG14" s="48">
        <v>933.7</v>
      </c>
      <c r="AK14" s="78" t="s">
        <v>120</v>
      </c>
      <c r="AV14" s="48">
        <v>4770.5600000000004</v>
      </c>
      <c r="AW14" s="48">
        <v>4105.3</v>
      </c>
      <c r="AX14" s="48">
        <v>4187.95</v>
      </c>
      <c r="BA14" s="52"/>
    </row>
    <row r="15" spans="2:59" s="48" customFormat="1" ht="15.75" x14ac:dyDescent="0.25">
      <c r="B15" s="58" t="s">
        <v>62</v>
      </c>
      <c r="C15" s="48" t="s">
        <v>122</v>
      </c>
      <c r="D15" s="48">
        <v>14267.5</v>
      </c>
      <c r="E15" s="48">
        <v>14025</v>
      </c>
      <c r="F15" s="48">
        <v>13275</v>
      </c>
      <c r="G15" s="48">
        <v>13633</v>
      </c>
      <c r="H15" s="48">
        <v>14247</v>
      </c>
      <c r="I15" s="48">
        <v>14438</v>
      </c>
      <c r="J15" s="48">
        <v>19364</v>
      </c>
      <c r="K15" s="48">
        <v>22037</v>
      </c>
      <c r="L15" s="48">
        <v>22287</v>
      </c>
      <c r="M15" s="48">
        <v>23311</v>
      </c>
      <c r="N15" s="48">
        <v>24293</v>
      </c>
      <c r="O15" s="48">
        <v>23399</v>
      </c>
      <c r="P15" s="48">
        <v>22505</v>
      </c>
      <c r="T15" s="78" t="s">
        <v>119</v>
      </c>
      <c r="AE15" s="48">
        <v>10833.98</v>
      </c>
      <c r="AF15" s="48">
        <v>9724.01</v>
      </c>
      <c r="AG15" s="48">
        <v>9974.73</v>
      </c>
      <c r="AK15" s="78" t="s">
        <v>120</v>
      </c>
      <c r="AV15" s="48">
        <v>13459.48</v>
      </c>
      <c r="AW15" s="48">
        <v>13674.61</v>
      </c>
      <c r="AX15" s="48">
        <v>12529.84</v>
      </c>
      <c r="BA15" s="52"/>
    </row>
    <row r="16" spans="2:59" s="48" customFormat="1" ht="15.75" x14ac:dyDescent="0.25">
      <c r="B16" s="58" t="s">
        <v>63</v>
      </c>
      <c r="C16" s="48" t="s">
        <v>122</v>
      </c>
      <c r="D16" s="48">
        <v>26373.5</v>
      </c>
      <c r="E16" s="48">
        <v>24562</v>
      </c>
      <c r="F16" s="48">
        <v>25348</v>
      </c>
      <c r="G16" s="48">
        <v>26962</v>
      </c>
      <c r="H16" s="48">
        <v>34258</v>
      </c>
      <c r="I16" s="48">
        <v>49075</v>
      </c>
      <c r="J16" s="48">
        <v>53989.47</v>
      </c>
      <c r="K16" s="48">
        <v>68913</v>
      </c>
      <c r="L16" s="48">
        <v>76025</v>
      </c>
      <c r="M16" s="48">
        <v>72859</v>
      </c>
      <c r="N16" s="48">
        <v>64939</v>
      </c>
      <c r="O16" s="48">
        <v>93610</v>
      </c>
      <c r="P16" s="48">
        <v>89067</v>
      </c>
      <c r="T16" s="78" t="s">
        <v>119</v>
      </c>
      <c r="AE16" s="48">
        <v>43326.25</v>
      </c>
      <c r="AF16" s="48">
        <v>65854.52</v>
      </c>
      <c r="AG16" s="48">
        <v>62160.74</v>
      </c>
      <c r="AK16" s="78" t="s">
        <v>120</v>
      </c>
      <c r="AV16" s="48">
        <v>21612.31</v>
      </c>
      <c r="AW16" s="48">
        <v>27755</v>
      </c>
      <c r="AX16" s="48">
        <v>26906.720000000001</v>
      </c>
      <c r="BA16" s="52"/>
    </row>
    <row r="17" spans="2:60" s="48" customFormat="1" ht="15.75" x14ac:dyDescent="0.25">
      <c r="B17" s="58" t="s">
        <v>64</v>
      </c>
      <c r="C17" s="48" t="s">
        <v>122</v>
      </c>
      <c r="D17" s="48">
        <v>59333</v>
      </c>
      <c r="E17" s="48">
        <v>55824</v>
      </c>
      <c r="F17" s="48">
        <v>87026</v>
      </c>
      <c r="G17" s="48">
        <v>96206</v>
      </c>
      <c r="H17" s="48">
        <v>84011.3</v>
      </c>
      <c r="I17" s="48">
        <v>84611.05</v>
      </c>
      <c r="J17" s="48">
        <v>82824.05</v>
      </c>
      <c r="K17" s="48">
        <v>83724</v>
      </c>
      <c r="L17" s="48">
        <v>81971</v>
      </c>
      <c r="M17" s="48">
        <v>80050</v>
      </c>
      <c r="N17" s="48">
        <v>77805</v>
      </c>
      <c r="O17" s="48">
        <v>71170</v>
      </c>
      <c r="P17" s="48">
        <v>70656</v>
      </c>
      <c r="T17" s="78" t="s">
        <v>119</v>
      </c>
      <c r="AE17" s="48">
        <v>12137.75</v>
      </c>
      <c r="AF17" s="48">
        <v>10148.25</v>
      </c>
      <c r="AG17" s="48">
        <v>10153.41</v>
      </c>
      <c r="AK17" s="78" t="s">
        <v>120</v>
      </c>
      <c r="AV17" s="48">
        <v>65666.75</v>
      </c>
      <c r="AW17" s="48">
        <v>61022</v>
      </c>
      <c r="AX17" s="48">
        <v>60503</v>
      </c>
      <c r="BA17" s="52"/>
    </row>
    <row r="18" spans="2:60" s="48" customFormat="1" ht="15.75" x14ac:dyDescent="0.25">
      <c r="B18" s="58" t="s">
        <v>65</v>
      </c>
      <c r="C18" s="48" t="s">
        <v>122</v>
      </c>
      <c r="D18" s="48">
        <v>12682.5</v>
      </c>
      <c r="E18" s="48">
        <v>13055</v>
      </c>
      <c r="F18" s="48">
        <v>12769</v>
      </c>
      <c r="G18" s="48">
        <v>14750</v>
      </c>
      <c r="H18" s="48">
        <v>15275.45</v>
      </c>
      <c r="I18" s="48">
        <v>16113.44</v>
      </c>
      <c r="J18" s="48">
        <v>15874.9</v>
      </c>
      <c r="K18" s="48">
        <v>15134</v>
      </c>
      <c r="L18" s="48">
        <v>12426</v>
      </c>
      <c r="M18" s="48">
        <v>12182</v>
      </c>
      <c r="N18" s="48">
        <v>12872</v>
      </c>
      <c r="O18" s="48">
        <v>14902</v>
      </c>
      <c r="P18" s="48">
        <v>14869</v>
      </c>
      <c r="T18" s="78" t="s">
        <v>119</v>
      </c>
      <c r="AE18" s="48">
        <v>1830.25</v>
      </c>
      <c r="AF18" s="48">
        <v>3811.73</v>
      </c>
      <c r="AG18" s="48">
        <v>3803.76</v>
      </c>
      <c r="AK18" s="78" t="s">
        <v>120</v>
      </c>
      <c r="AV18" s="48">
        <v>11041.81</v>
      </c>
      <c r="AW18" s="48">
        <v>11090.49</v>
      </c>
      <c r="AX18" s="48">
        <v>11065.26</v>
      </c>
      <c r="BA18" s="52"/>
    </row>
    <row r="19" spans="2:60" s="48" customFormat="1" ht="15.75" x14ac:dyDescent="0.25">
      <c r="B19" s="58" t="s">
        <v>66</v>
      </c>
      <c r="C19" s="48" t="s">
        <v>122</v>
      </c>
      <c r="D19" s="48">
        <v>5698</v>
      </c>
      <c r="E19" s="48">
        <v>5808</v>
      </c>
      <c r="F19" s="48">
        <v>7285</v>
      </c>
      <c r="G19" s="48">
        <v>7012</v>
      </c>
      <c r="H19" s="48">
        <v>15265</v>
      </c>
      <c r="I19" s="48">
        <v>15097</v>
      </c>
      <c r="J19" s="48">
        <v>16024</v>
      </c>
      <c r="K19" s="48">
        <v>14253</v>
      </c>
      <c r="L19" s="48">
        <v>14865</v>
      </c>
      <c r="M19" s="48">
        <v>14860</v>
      </c>
      <c r="N19" s="48">
        <v>14913</v>
      </c>
      <c r="O19" s="48">
        <v>11465</v>
      </c>
      <c r="P19" s="48">
        <v>11163</v>
      </c>
      <c r="T19" s="78" t="s">
        <v>119</v>
      </c>
      <c r="AE19" s="48">
        <v>3983.2</v>
      </c>
      <c r="AF19" s="48">
        <v>1938.65</v>
      </c>
      <c r="AG19" s="48">
        <v>2011.03</v>
      </c>
      <c r="AK19" s="78" t="s">
        <v>120</v>
      </c>
      <c r="AV19" s="48">
        <v>10930</v>
      </c>
      <c r="AW19" s="48">
        <v>9526.09</v>
      </c>
      <c r="AX19" s="48">
        <v>9151.9699999999993</v>
      </c>
      <c r="BA19" s="52"/>
    </row>
    <row r="20" spans="2:60" s="48" customFormat="1" ht="15.75" x14ac:dyDescent="0.25">
      <c r="B20" s="58" t="s">
        <v>67</v>
      </c>
      <c r="C20" s="48" t="s">
        <v>122</v>
      </c>
      <c r="D20" s="48">
        <v>5858</v>
      </c>
      <c r="E20" s="48">
        <v>6921</v>
      </c>
      <c r="F20" s="48">
        <v>6898</v>
      </c>
      <c r="G20" s="48">
        <v>7095</v>
      </c>
      <c r="H20" s="48">
        <v>7289.09</v>
      </c>
      <c r="I20" s="48">
        <v>9599</v>
      </c>
      <c r="J20" s="48">
        <v>10915</v>
      </c>
      <c r="K20" s="48">
        <v>11031</v>
      </c>
      <c r="L20" s="48">
        <v>12829</v>
      </c>
      <c r="M20" s="48">
        <v>12302</v>
      </c>
      <c r="N20" s="48">
        <v>10719</v>
      </c>
      <c r="O20" s="48">
        <v>10981</v>
      </c>
      <c r="P20" s="48">
        <v>10682</v>
      </c>
      <c r="T20" s="78" t="s">
        <v>119</v>
      </c>
      <c r="AE20" s="48">
        <v>4699.83</v>
      </c>
      <c r="AF20" s="48">
        <v>4283.57</v>
      </c>
      <c r="AG20" s="48">
        <v>3956.01</v>
      </c>
      <c r="AK20" s="78" t="s">
        <v>120</v>
      </c>
      <c r="AV20" s="48">
        <v>6018.86</v>
      </c>
      <c r="AW20" s="48">
        <v>6697.84</v>
      </c>
      <c r="AX20" s="48">
        <v>6725.7</v>
      </c>
      <c r="BA20" s="52"/>
    </row>
    <row r="21" spans="2:60" s="48" customFormat="1" ht="15.75" x14ac:dyDescent="0.25">
      <c r="B21" s="58" t="s">
        <v>68</v>
      </c>
      <c r="C21" s="48" t="s">
        <v>122</v>
      </c>
      <c r="D21" s="48">
        <v>7076</v>
      </c>
      <c r="E21" s="48">
        <v>8025</v>
      </c>
      <c r="F21" s="48">
        <v>7176</v>
      </c>
      <c r="G21" s="48">
        <v>8016</v>
      </c>
      <c r="H21" s="48">
        <v>9261</v>
      </c>
      <c r="I21" s="48">
        <v>10572.25</v>
      </c>
      <c r="J21" s="48">
        <v>8396</v>
      </c>
      <c r="K21" s="48">
        <v>8671</v>
      </c>
      <c r="L21" s="48">
        <v>8378</v>
      </c>
      <c r="M21" s="48">
        <v>12456</v>
      </c>
      <c r="N21" s="48">
        <v>10558</v>
      </c>
      <c r="O21" s="48">
        <v>10339</v>
      </c>
      <c r="P21" s="48">
        <v>10522</v>
      </c>
      <c r="T21" s="78" t="s">
        <v>119</v>
      </c>
      <c r="AE21" s="48">
        <v>2758.43</v>
      </c>
      <c r="AF21" s="48">
        <v>2328.5</v>
      </c>
      <c r="AG21" s="48">
        <v>2127.1</v>
      </c>
      <c r="AK21" s="78" t="s">
        <v>120</v>
      </c>
      <c r="AV21" s="48">
        <v>7799.77</v>
      </c>
      <c r="AW21" s="48">
        <v>8010.8</v>
      </c>
      <c r="AX21" s="48">
        <v>8395.2999999999993</v>
      </c>
      <c r="BA21" s="52"/>
    </row>
    <row r="22" spans="2:60" s="48" customFormat="1" ht="15.75" x14ac:dyDescent="0.25">
      <c r="B22" s="58" t="s">
        <v>69</v>
      </c>
      <c r="C22" s="48" t="s">
        <v>122</v>
      </c>
      <c r="D22" s="48">
        <v>10722.11</v>
      </c>
      <c r="E22" s="48">
        <v>11687</v>
      </c>
      <c r="F22" s="48">
        <v>9721</v>
      </c>
      <c r="G22" s="48">
        <v>12810.97</v>
      </c>
      <c r="H22" s="48">
        <v>13106.2</v>
      </c>
      <c r="I22" s="48">
        <v>11676</v>
      </c>
      <c r="J22" s="48">
        <v>9984</v>
      </c>
      <c r="K22" s="48">
        <v>10327</v>
      </c>
      <c r="L22" s="48">
        <v>12320</v>
      </c>
      <c r="M22" s="48">
        <v>12991</v>
      </c>
      <c r="N22" s="48">
        <v>11025</v>
      </c>
      <c r="O22" s="48">
        <v>11251</v>
      </c>
      <c r="P22" s="48">
        <v>25546</v>
      </c>
      <c r="T22" s="78" t="s">
        <v>119</v>
      </c>
      <c r="AE22" s="48">
        <v>1029.07</v>
      </c>
      <c r="AF22" s="48">
        <v>975.61</v>
      </c>
      <c r="AG22" s="48">
        <v>12088.73</v>
      </c>
      <c r="AK22" s="78" t="s">
        <v>120</v>
      </c>
      <c r="AV22" s="48">
        <v>9996.2999999999993</v>
      </c>
      <c r="AW22" s="48">
        <v>10275.4</v>
      </c>
      <c r="AX22" s="48">
        <v>13456.85</v>
      </c>
      <c r="BA22" s="52"/>
    </row>
    <row r="23" spans="2:60" s="48" customFormat="1" ht="15.75" x14ac:dyDescent="0.25">
      <c r="B23" s="58" t="s">
        <v>70</v>
      </c>
      <c r="C23" s="48" t="s">
        <v>122</v>
      </c>
      <c r="D23" s="48">
        <v>19659.5</v>
      </c>
      <c r="E23" s="48">
        <v>24194</v>
      </c>
      <c r="F23" s="48">
        <v>31995</v>
      </c>
      <c r="G23" s="48">
        <v>47678</v>
      </c>
      <c r="H23" s="48">
        <v>39572.5</v>
      </c>
      <c r="I23" s="48">
        <v>39825.5</v>
      </c>
      <c r="J23" s="48">
        <v>33907</v>
      </c>
      <c r="K23" s="48">
        <v>35053</v>
      </c>
      <c r="L23" s="48">
        <v>33813</v>
      </c>
      <c r="M23" s="48">
        <v>34833</v>
      </c>
      <c r="N23" s="48">
        <v>34911</v>
      </c>
      <c r="O23" s="48">
        <v>29974</v>
      </c>
      <c r="P23" s="48">
        <v>27409</v>
      </c>
      <c r="T23" s="78" t="s">
        <v>119</v>
      </c>
      <c r="AE23" s="48">
        <v>7016.5</v>
      </c>
      <c r="AF23" s="48">
        <v>5506.25</v>
      </c>
      <c r="AG23" s="48">
        <v>4278</v>
      </c>
      <c r="AK23" s="78" t="s">
        <v>120</v>
      </c>
      <c r="AV23" s="48">
        <v>27894.75</v>
      </c>
      <c r="AW23" s="48">
        <v>24467.5</v>
      </c>
      <c r="AX23" s="48">
        <v>23131.25</v>
      </c>
      <c r="BA23" s="52"/>
      <c r="BH23" s="52"/>
    </row>
    <row r="24" spans="2:60" s="48" customFormat="1" ht="15.75" x14ac:dyDescent="0.25">
      <c r="B24" s="58" t="s">
        <v>71</v>
      </c>
      <c r="C24" s="48" t="s">
        <v>122</v>
      </c>
      <c r="D24" s="48">
        <v>2536.5</v>
      </c>
      <c r="E24" s="48">
        <v>2751</v>
      </c>
      <c r="F24" s="48">
        <v>2887</v>
      </c>
      <c r="G24" s="48">
        <v>2645</v>
      </c>
      <c r="H24" s="48">
        <v>2811</v>
      </c>
      <c r="I24" s="48">
        <v>3095.25</v>
      </c>
      <c r="J24" s="48">
        <v>2751.5</v>
      </c>
      <c r="K24" s="48">
        <v>2248</v>
      </c>
      <c r="L24" s="48">
        <v>2194</v>
      </c>
      <c r="M24" s="48">
        <v>1886</v>
      </c>
      <c r="N24" s="48">
        <v>1819</v>
      </c>
      <c r="O24" s="48">
        <v>1582</v>
      </c>
      <c r="P24" s="48">
        <v>1536</v>
      </c>
      <c r="T24" s="78" t="s">
        <v>119</v>
      </c>
      <c r="AE24" s="48">
        <v>217.2</v>
      </c>
      <c r="AF24" s="48">
        <v>198.48</v>
      </c>
      <c r="AG24" s="48">
        <v>247.82</v>
      </c>
      <c r="AK24" s="78" t="s">
        <v>120</v>
      </c>
      <c r="AV24" s="48">
        <v>1601.83</v>
      </c>
      <c r="AW24" s="48">
        <v>1383.14</v>
      </c>
      <c r="AX24" s="48">
        <v>1288.5</v>
      </c>
      <c r="BA24" s="52"/>
    </row>
    <row r="25" spans="2:60" s="48" customFormat="1" ht="15.75" x14ac:dyDescent="0.25">
      <c r="B25" s="58" t="s">
        <v>72</v>
      </c>
      <c r="C25" s="48" t="s">
        <v>122</v>
      </c>
      <c r="D25" s="48">
        <v>4907.6000000000004</v>
      </c>
      <c r="E25" s="48">
        <v>5392</v>
      </c>
      <c r="F25" s="48">
        <v>6868</v>
      </c>
      <c r="G25" s="48">
        <v>9039</v>
      </c>
      <c r="H25" s="48">
        <v>10211</v>
      </c>
      <c r="I25" s="48">
        <v>6932</v>
      </c>
      <c r="J25" s="48">
        <v>8560</v>
      </c>
      <c r="K25" s="48">
        <v>8593</v>
      </c>
      <c r="L25" s="48">
        <v>8903</v>
      </c>
      <c r="M25" s="48">
        <v>9015</v>
      </c>
      <c r="N25" s="48">
        <v>11607</v>
      </c>
      <c r="O25" s="48">
        <v>11907</v>
      </c>
      <c r="P25" s="48">
        <v>10717</v>
      </c>
      <c r="T25" s="78" t="s">
        <v>119</v>
      </c>
      <c r="AE25" s="48">
        <v>1827.64</v>
      </c>
      <c r="AF25" s="48">
        <v>1755.19</v>
      </c>
      <c r="AG25" s="48">
        <v>1495.71</v>
      </c>
      <c r="AK25" s="78" t="s">
        <v>120</v>
      </c>
      <c r="AV25" s="48">
        <v>9779.01</v>
      </c>
      <c r="AW25" s="48">
        <v>10151.879999999999</v>
      </c>
      <c r="AX25" s="48">
        <v>9221.17</v>
      </c>
      <c r="BA25" s="52"/>
    </row>
    <row r="26" spans="2:60" s="48" customFormat="1" ht="15.75" x14ac:dyDescent="0.25">
      <c r="B26" s="58" t="s">
        <v>73</v>
      </c>
      <c r="C26" s="48" t="s">
        <v>122</v>
      </c>
      <c r="D26" s="48">
        <v>17787</v>
      </c>
      <c r="E26" s="48">
        <v>17325</v>
      </c>
      <c r="F26" s="48">
        <v>15517</v>
      </c>
      <c r="G26" s="48">
        <v>17376</v>
      </c>
      <c r="H26" s="48">
        <v>15608.72</v>
      </c>
      <c r="I26" s="48">
        <v>16849</v>
      </c>
      <c r="J26" s="48">
        <v>16063.9</v>
      </c>
      <c r="K26" s="48">
        <v>16918</v>
      </c>
      <c r="L26" s="48">
        <v>14654</v>
      </c>
      <c r="M26" s="48">
        <v>14276</v>
      </c>
      <c r="N26" s="48">
        <v>12673</v>
      </c>
      <c r="O26" s="48">
        <v>27770</v>
      </c>
      <c r="P26" s="48">
        <v>28452</v>
      </c>
      <c r="T26" s="78" t="s">
        <v>119</v>
      </c>
      <c r="AE26" s="48">
        <v>3757.42</v>
      </c>
      <c r="AF26" s="48">
        <v>17467.36</v>
      </c>
      <c r="AG26" s="48">
        <v>18113.12</v>
      </c>
      <c r="AK26" s="78" t="s">
        <v>120</v>
      </c>
      <c r="AV26" s="48">
        <v>8916.01</v>
      </c>
      <c r="AW26" s="48">
        <v>10302.75</v>
      </c>
      <c r="AX26" s="48">
        <v>10338.709999999999</v>
      </c>
      <c r="BA26" s="52"/>
    </row>
    <row r="27" spans="2:60" s="48" customFormat="1" ht="15.75" x14ac:dyDescent="0.25">
      <c r="B27" s="58" t="s">
        <v>74</v>
      </c>
      <c r="C27" s="48" t="s">
        <v>122</v>
      </c>
      <c r="D27" s="48">
        <v>7937.75</v>
      </c>
      <c r="E27" s="48">
        <v>8574</v>
      </c>
      <c r="F27" s="48">
        <v>9625</v>
      </c>
      <c r="G27" s="48">
        <v>10985</v>
      </c>
      <c r="H27" s="48">
        <v>11432</v>
      </c>
      <c r="I27" s="48">
        <v>10754.5</v>
      </c>
      <c r="J27" s="48">
        <v>10220.75</v>
      </c>
      <c r="K27" s="48">
        <v>9326</v>
      </c>
      <c r="L27" s="48">
        <v>9141</v>
      </c>
      <c r="M27" s="48">
        <v>10172</v>
      </c>
      <c r="N27" s="48">
        <v>10876</v>
      </c>
      <c r="O27" s="48">
        <v>9900</v>
      </c>
      <c r="P27" s="48">
        <v>10710</v>
      </c>
      <c r="T27" s="78" t="s">
        <v>119</v>
      </c>
      <c r="AE27" s="48">
        <v>1516.42</v>
      </c>
      <c r="AF27" s="48">
        <v>1182.75</v>
      </c>
      <c r="AG27" s="48">
        <v>1405.75</v>
      </c>
      <c r="AK27" s="78" t="s">
        <v>120</v>
      </c>
      <c r="AV27" s="48">
        <v>9360.08</v>
      </c>
      <c r="AW27" s="48">
        <v>8717.17</v>
      </c>
      <c r="AX27" s="48">
        <v>9304.26</v>
      </c>
      <c r="BA27" s="52"/>
    </row>
    <row r="28" spans="2:60" s="48" customFormat="1" ht="15.75" x14ac:dyDescent="0.25">
      <c r="B28" s="58" t="s">
        <v>75</v>
      </c>
      <c r="C28" s="48" t="s">
        <v>122</v>
      </c>
      <c r="D28" s="48">
        <v>2602</v>
      </c>
      <c r="E28" s="48">
        <v>3253</v>
      </c>
      <c r="F28" s="48">
        <v>3224</v>
      </c>
      <c r="G28" s="48">
        <v>2793</v>
      </c>
      <c r="H28" s="48">
        <v>2995.3</v>
      </c>
      <c r="I28" s="48">
        <v>3116.58</v>
      </c>
      <c r="J28" s="48">
        <v>2990.5</v>
      </c>
      <c r="K28" s="48">
        <v>2854</v>
      </c>
      <c r="L28" s="48">
        <v>2870</v>
      </c>
      <c r="M28" s="48">
        <v>3075</v>
      </c>
      <c r="N28" s="48">
        <v>3275</v>
      </c>
      <c r="O28" s="48">
        <v>3771</v>
      </c>
      <c r="P28" s="48">
        <v>3089</v>
      </c>
      <c r="T28" s="78" t="s">
        <v>119</v>
      </c>
      <c r="AE28" s="48">
        <v>236.75</v>
      </c>
      <c r="AF28" s="48">
        <v>229.25</v>
      </c>
      <c r="AG28" s="48">
        <v>281</v>
      </c>
      <c r="AK28" s="78" t="s">
        <v>120</v>
      </c>
      <c r="AV28" s="48">
        <v>3037.75</v>
      </c>
      <c r="AW28" s="48">
        <v>3541.5</v>
      </c>
      <c r="AX28" s="48">
        <v>2808.25</v>
      </c>
      <c r="BA28" s="52"/>
    </row>
    <row r="29" spans="2:60" s="48" customFormat="1" ht="15.75" x14ac:dyDescent="0.25">
      <c r="B29" s="58" t="s">
        <v>76</v>
      </c>
      <c r="C29" s="48" t="s">
        <v>122</v>
      </c>
      <c r="D29" s="48">
        <v>10429.299999999999</v>
      </c>
      <c r="E29" s="48">
        <v>9678</v>
      </c>
      <c r="F29" s="48">
        <v>13880</v>
      </c>
      <c r="G29" s="48">
        <v>17611</v>
      </c>
      <c r="H29" s="48">
        <v>23493.85</v>
      </c>
      <c r="I29" s="48">
        <v>25518.5</v>
      </c>
      <c r="J29" s="48">
        <v>30501</v>
      </c>
      <c r="K29" s="48">
        <v>32753</v>
      </c>
      <c r="L29" s="48">
        <v>35859</v>
      </c>
      <c r="M29" s="48">
        <v>36791</v>
      </c>
      <c r="N29" s="48">
        <v>37167</v>
      </c>
      <c r="O29" s="48">
        <v>39957</v>
      </c>
      <c r="P29" s="48">
        <v>37689</v>
      </c>
      <c r="T29" s="78" t="s">
        <v>119</v>
      </c>
      <c r="AE29" s="48">
        <v>19732.810000000001</v>
      </c>
      <c r="AF29" s="48">
        <v>21892.98</v>
      </c>
      <c r="AG29" s="48">
        <v>22437.65</v>
      </c>
      <c r="AK29" s="78" t="s">
        <v>120</v>
      </c>
      <c r="AV29" s="48">
        <v>17433.78</v>
      </c>
      <c r="AW29" s="48">
        <v>18064.45</v>
      </c>
      <c r="AX29" s="48">
        <v>15251.17</v>
      </c>
      <c r="BA29" s="52"/>
    </row>
    <row r="30" spans="2:60" s="48" customFormat="1" ht="15.75" x14ac:dyDescent="0.25">
      <c r="B30" s="58" t="s">
        <v>77</v>
      </c>
      <c r="C30" s="48" t="s">
        <v>122</v>
      </c>
      <c r="D30" s="48">
        <v>19170.650000000001</v>
      </c>
      <c r="E30" s="48">
        <v>19341</v>
      </c>
      <c r="F30" s="48">
        <v>19065</v>
      </c>
      <c r="G30" s="48">
        <v>22166</v>
      </c>
      <c r="H30" s="48">
        <v>26460.58</v>
      </c>
      <c r="I30" s="48">
        <v>34318.1</v>
      </c>
      <c r="J30" s="48">
        <v>46169.15</v>
      </c>
      <c r="K30" s="48">
        <v>51368</v>
      </c>
      <c r="L30" s="48">
        <v>54177</v>
      </c>
      <c r="M30" s="48">
        <v>52088</v>
      </c>
      <c r="N30" s="48">
        <v>57553</v>
      </c>
      <c r="O30" s="48">
        <v>55903</v>
      </c>
      <c r="P30" s="48">
        <v>54399</v>
      </c>
      <c r="T30" s="78" t="s">
        <v>119</v>
      </c>
      <c r="AE30" s="48">
        <v>26255.53</v>
      </c>
      <c r="AF30" s="48">
        <v>25441.81</v>
      </c>
      <c r="AG30" s="48">
        <v>24438.02</v>
      </c>
      <c r="AK30" s="78" t="s">
        <v>120</v>
      </c>
      <c r="AV30" s="48">
        <v>31297.43</v>
      </c>
      <c r="AW30" s="48">
        <v>30461.07</v>
      </c>
      <c r="AX30" s="48">
        <v>29960.87</v>
      </c>
      <c r="BA30" s="52"/>
    </row>
    <row r="31" spans="2:60" s="48" customFormat="1" ht="15.75" x14ac:dyDescent="0.25">
      <c r="B31" s="58" t="s">
        <v>78</v>
      </c>
      <c r="C31" s="48" t="s">
        <v>122</v>
      </c>
      <c r="D31" s="48">
        <v>7066</v>
      </c>
      <c r="E31" s="48">
        <v>7727.95</v>
      </c>
      <c r="F31" s="48">
        <v>8527</v>
      </c>
      <c r="G31" s="48">
        <v>7413</v>
      </c>
      <c r="H31" s="48">
        <v>11990</v>
      </c>
      <c r="I31" s="48">
        <v>11617.6</v>
      </c>
      <c r="J31" s="48">
        <v>11926.6</v>
      </c>
      <c r="K31" s="48">
        <v>10875</v>
      </c>
      <c r="L31" s="48">
        <v>14562</v>
      </c>
      <c r="M31" s="48">
        <v>13878</v>
      </c>
      <c r="N31" s="48">
        <v>16681</v>
      </c>
      <c r="O31" s="48">
        <v>17099</v>
      </c>
      <c r="P31" s="48">
        <v>18547</v>
      </c>
      <c r="T31" s="78" t="s">
        <v>119</v>
      </c>
      <c r="AE31" s="48">
        <v>10166.35</v>
      </c>
      <c r="AF31" s="48">
        <v>10158.6</v>
      </c>
      <c r="AG31" s="48">
        <v>10875.15</v>
      </c>
      <c r="AK31" s="78" t="s">
        <v>120</v>
      </c>
      <c r="AV31" s="48">
        <v>6514.39</v>
      </c>
      <c r="AW31" s="48">
        <v>6940.57</v>
      </c>
      <c r="AX31" s="48">
        <v>7672.24</v>
      </c>
      <c r="BA31" s="52"/>
    </row>
    <row r="32" spans="2:60" s="48" customFormat="1" ht="15.75" x14ac:dyDescent="0.25">
      <c r="B32" s="58" t="s">
        <v>79</v>
      </c>
      <c r="C32" s="48" t="s">
        <v>122</v>
      </c>
      <c r="D32" s="48">
        <v>11518.3</v>
      </c>
      <c r="E32" s="48">
        <v>10347</v>
      </c>
      <c r="F32" s="48">
        <v>11136</v>
      </c>
      <c r="G32" s="48">
        <v>13534</v>
      </c>
      <c r="H32" s="48">
        <v>15940.93</v>
      </c>
      <c r="I32" s="48">
        <v>14668.29</v>
      </c>
      <c r="J32" s="48">
        <v>13911</v>
      </c>
      <c r="K32" s="48">
        <v>13575</v>
      </c>
      <c r="L32" s="48">
        <v>13562</v>
      </c>
      <c r="M32" s="48">
        <v>12915</v>
      </c>
      <c r="N32" s="48">
        <v>12800</v>
      </c>
      <c r="O32" s="48">
        <v>12143</v>
      </c>
      <c r="P32" s="48">
        <v>12774</v>
      </c>
      <c r="T32" s="78" t="s">
        <v>119</v>
      </c>
      <c r="AE32" s="48">
        <v>2748.62</v>
      </c>
      <c r="AF32" s="48">
        <v>2465.54</v>
      </c>
      <c r="AG32" s="48">
        <v>2220.17</v>
      </c>
      <c r="AK32" s="78" t="s">
        <v>120</v>
      </c>
      <c r="AV32" s="48">
        <v>10051.56</v>
      </c>
      <c r="AW32" s="48">
        <v>9677.5400000000009</v>
      </c>
      <c r="AX32" s="48">
        <v>10554.25</v>
      </c>
      <c r="BA32" s="52"/>
    </row>
    <row r="33" spans="2:66" s="48" customFormat="1" ht="15.75" x14ac:dyDescent="0.25">
      <c r="B33" s="58" t="s">
        <v>80</v>
      </c>
      <c r="C33" s="48" t="s">
        <v>122</v>
      </c>
      <c r="D33" s="48">
        <v>8967.9599999999991</v>
      </c>
      <c r="E33" s="48">
        <v>7835</v>
      </c>
      <c r="F33" s="48">
        <v>7690</v>
      </c>
      <c r="G33" s="48">
        <v>8798</v>
      </c>
      <c r="H33" s="48">
        <v>8812</v>
      </c>
      <c r="I33" s="48">
        <v>8407.2199999999993</v>
      </c>
      <c r="J33" s="48">
        <v>8562.68</v>
      </c>
      <c r="K33" s="48">
        <v>9214</v>
      </c>
      <c r="L33" s="48">
        <v>10980</v>
      </c>
      <c r="M33" s="48">
        <v>12134</v>
      </c>
      <c r="N33" s="48">
        <v>14646</v>
      </c>
      <c r="O33" s="48">
        <v>14306</v>
      </c>
      <c r="P33" s="48">
        <v>15563</v>
      </c>
      <c r="T33" s="78" t="s">
        <v>119</v>
      </c>
      <c r="AE33" s="48">
        <v>4641.21</v>
      </c>
      <c r="AF33" s="48">
        <v>4620.43</v>
      </c>
      <c r="AG33" s="48">
        <v>5312.37</v>
      </c>
      <c r="AK33" s="78" t="s">
        <v>120</v>
      </c>
      <c r="AV33" s="48">
        <v>10004.370000000001</v>
      </c>
      <c r="AW33" s="48">
        <v>9685.4599999999991</v>
      </c>
      <c r="AX33" s="48">
        <v>10250.530000000001</v>
      </c>
      <c r="BA33" s="52"/>
    </row>
    <row r="34" spans="2:66" s="48" customFormat="1" ht="15.75" x14ac:dyDescent="0.25">
      <c r="B34" s="59" t="s">
        <v>24</v>
      </c>
      <c r="C34" s="52" t="s">
        <v>122</v>
      </c>
      <c r="D34" s="52">
        <v>393070.54</v>
      </c>
      <c r="E34" s="52">
        <v>394566.95</v>
      </c>
      <c r="F34" s="52">
        <v>452758</v>
      </c>
      <c r="G34" s="52">
        <v>501029.96</v>
      </c>
      <c r="H34" s="52">
        <v>543382.82999999996</v>
      </c>
      <c r="I34" s="52">
        <v>584159.67000000004</v>
      </c>
      <c r="J34" s="52">
        <v>604080.9</v>
      </c>
      <c r="K34" s="52">
        <v>645041</v>
      </c>
      <c r="L34" s="52">
        <v>651014</v>
      </c>
      <c r="M34" s="52">
        <v>645727</v>
      </c>
      <c r="N34" s="52">
        <v>666434</v>
      </c>
      <c r="O34" s="52">
        <v>683862</v>
      </c>
      <c r="P34" s="52">
        <v>712894</v>
      </c>
      <c r="R34" s="52"/>
      <c r="S34" s="52"/>
      <c r="T34" s="56" t="s">
        <v>119</v>
      </c>
      <c r="U34" s="52"/>
      <c r="V34" s="52"/>
      <c r="W34" s="52"/>
      <c r="X34" s="52"/>
      <c r="Y34" s="52"/>
      <c r="Z34" s="52"/>
      <c r="AA34" s="52"/>
      <c r="AB34" s="52"/>
      <c r="AC34" s="52"/>
      <c r="AD34" s="52"/>
      <c r="AE34" s="52">
        <v>238865.73000000004</v>
      </c>
      <c r="AF34" s="52">
        <v>259362.90000000005</v>
      </c>
      <c r="AG34" s="52">
        <v>279254.92</v>
      </c>
      <c r="AI34" s="52"/>
      <c r="AJ34" s="52"/>
      <c r="AK34" s="56" t="s">
        <v>120</v>
      </c>
      <c r="AL34" s="52"/>
      <c r="AM34" s="52"/>
      <c r="AN34" s="52"/>
      <c r="AO34" s="52"/>
      <c r="AP34" s="52"/>
      <c r="AQ34" s="52"/>
      <c r="AR34" s="52"/>
      <c r="AS34" s="52"/>
      <c r="AT34" s="52"/>
      <c r="AU34" s="52"/>
      <c r="AV34" s="52">
        <v>427568.37</v>
      </c>
      <c r="AW34" s="52">
        <v>424499.2300000001</v>
      </c>
      <c r="AX34" s="52">
        <v>433639.1</v>
      </c>
      <c r="AZ34" s="52"/>
      <c r="BA34" s="52"/>
    </row>
    <row r="35" spans="2:66" ht="15.75" x14ac:dyDescent="0.25">
      <c r="B35" s="60"/>
      <c r="C35" s="43"/>
      <c r="D35" s="43"/>
      <c r="E35" s="43"/>
      <c r="F35" s="43"/>
      <c r="G35" s="43"/>
      <c r="H35" s="43"/>
      <c r="I35" s="43"/>
      <c r="J35" s="43"/>
      <c r="K35" s="43"/>
      <c r="L35" s="43"/>
      <c r="M35" s="43"/>
      <c r="N35" s="43"/>
      <c r="O35" s="43"/>
      <c r="P35" s="43"/>
      <c r="R35" s="43"/>
      <c r="S35" s="43"/>
      <c r="T35" s="151"/>
      <c r="U35" s="61"/>
      <c r="V35" s="43"/>
      <c r="W35" s="43"/>
      <c r="X35" s="43"/>
      <c r="Y35" s="43"/>
      <c r="Z35" s="43"/>
      <c r="AA35" s="43"/>
      <c r="AB35" s="43"/>
      <c r="AC35" s="43"/>
      <c r="AD35" s="43"/>
      <c r="AE35" s="43"/>
      <c r="AF35" s="43"/>
      <c r="AG35" s="43"/>
      <c r="AH35" s="43"/>
      <c r="AJ35" s="43"/>
      <c r="AK35" s="43"/>
      <c r="AL35" s="43"/>
      <c r="AM35" s="61"/>
      <c r="AN35" s="43"/>
      <c r="AO35" s="43"/>
      <c r="AP35" s="43"/>
      <c r="AQ35" s="43"/>
      <c r="AR35" s="43"/>
      <c r="AS35" s="43"/>
      <c r="AT35" s="43"/>
      <c r="AU35" s="43"/>
      <c r="AV35" s="43"/>
      <c r="AW35" s="43"/>
      <c r="AX35" s="43"/>
      <c r="AY35" s="43"/>
      <c r="AZ35" s="43"/>
      <c r="BB35" s="43"/>
      <c r="BC35" s="43"/>
    </row>
    <row r="36" spans="2:66" s="46" customFormat="1" ht="51" x14ac:dyDescent="0.2">
      <c r="D36" s="73">
        <v>2000</v>
      </c>
      <c r="E36" s="73">
        <v>2001</v>
      </c>
      <c r="F36" s="73">
        <v>2002</v>
      </c>
      <c r="G36" s="73">
        <v>2003</v>
      </c>
      <c r="H36" s="73">
        <v>2004</v>
      </c>
      <c r="I36" s="73">
        <v>2005</v>
      </c>
      <c r="J36" s="73">
        <v>2006</v>
      </c>
      <c r="K36" s="73">
        <v>2007</v>
      </c>
      <c r="L36" s="73">
        <v>2008</v>
      </c>
      <c r="M36" s="73">
        <v>2009</v>
      </c>
      <c r="N36" s="73">
        <v>2010</v>
      </c>
      <c r="O36" s="73">
        <v>2011</v>
      </c>
      <c r="P36" s="73">
        <v>2012</v>
      </c>
      <c r="Q36" s="73">
        <v>2013</v>
      </c>
      <c r="R36" s="73">
        <v>2014</v>
      </c>
      <c r="S36" s="73">
        <v>2015</v>
      </c>
      <c r="T36" s="151"/>
      <c r="U36" s="73"/>
      <c r="V36" s="73">
        <v>2000</v>
      </c>
      <c r="W36" s="73">
        <v>2001</v>
      </c>
      <c r="X36" s="73">
        <v>2002</v>
      </c>
      <c r="Y36" s="73">
        <v>2003</v>
      </c>
      <c r="Z36" s="73">
        <v>2004</v>
      </c>
      <c r="AA36" s="73">
        <v>2005</v>
      </c>
      <c r="AB36" s="73">
        <v>2006</v>
      </c>
      <c r="AC36" s="73">
        <v>2007</v>
      </c>
      <c r="AD36" s="73">
        <v>2008</v>
      </c>
      <c r="AE36" s="73">
        <v>2009</v>
      </c>
      <c r="AF36" s="73">
        <v>2010</v>
      </c>
      <c r="AG36" s="73">
        <v>2011</v>
      </c>
      <c r="AH36" s="73">
        <v>2012</v>
      </c>
      <c r="AI36" s="73">
        <v>2013</v>
      </c>
      <c r="AJ36" s="73">
        <v>2014</v>
      </c>
      <c r="AK36" s="73">
        <v>2015</v>
      </c>
      <c r="AL36" s="73"/>
      <c r="AM36" s="74"/>
      <c r="AN36" s="73">
        <v>2000</v>
      </c>
      <c r="AO36" s="73">
        <v>2001</v>
      </c>
      <c r="AP36" s="73">
        <v>2002</v>
      </c>
      <c r="AQ36" s="73">
        <v>2003</v>
      </c>
      <c r="AR36" s="73">
        <v>2004</v>
      </c>
      <c r="AS36" s="73">
        <v>2005</v>
      </c>
      <c r="AT36" s="73">
        <v>2006</v>
      </c>
      <c r="AU36" s="73">
        <v>2007</v>
      </c>
      <c r="AV36" s="73">
        <v>2008</v>
      </c>
      <c r="AW36" s="73">
        <v>2009</v>
      </c>
      <c r="AX36" s="73">
        <v>2010</v>
      </c>
      <c r="AY36" s="73">
        <v>2011</v>
      </c>
      <c r="AZ36" s="73">
        <v>2012</v>
      </c>
      <c r="BA36" s="73">
        <v>2013</v>
      </c>
      <c r="BB36" s="73">
        <v>2014</v>
      </c>
      <c r="BC36" s="76">
        <v>2015</v>
      </c>
      <c r="BE36" s="76"/>
      <c r="BG36" s="76" t="s">
        <v>701</v>
      </c>
      <c r="BH36" s="77"/>
      <c r="BI36" s="73">
        <v>2010</v>
      </c>
      <c r="BJ36" s="73">
        <v>2011</v>
      </c>
      <c r="BK36" s="73">
        <v>2012</v>
      </c>
      <c r="BL36" s="73">
        <v>2013</v>
      </c>
      <c r="BM36" s="73">
        <v>2014</v>
      </c>
      <c r="BN36" s="237">
        <v>2015</v>
      </c>
    </row>
    <row r="37" spans="2:66" ht="15.75" x14ac:dyDescent="0.25">
      <c r="B37" s="62" t="s">
        <v>49</v>
      </c>
      <c r="C37" s="40" t="s">
        <v>607</v>
      </c>
      <c r="L37" s="41"/>
      <c r="N37" s="47">
        <v>15262.33</v>
      </c>
      <c r="O37" s="47">
        <v>15894.4</v>
      </c>
      <c r="P37" s="47">
        <v>16330.98</v>
      </c>
      <c r="Q37" s="47">
        <v>14793.67</v>
      </c>
      <c r="R37" s="65">
        <v>18500.54</v>
      </c>
      <c r="S37" s="65">
        <v>17921.689999999999</v>
      </c>
      <c r="U37" s="80" t="s">
        <v>609</v>
      </c>
      <c r="V37" s="150"/>
      <c r="W37" s="62"/>
      <c r="AF37" s="47">
        <v>2685.5</v>
      </c>
      <c r="AG37" s="47">
        <v>2972.82</v>
      </c>
      <c r="AH37" s="47">
        <v>2813.42</v>
      </c>
      <c r="AI37" s="47">
        <v>3077.19</v>
      </c>
      <c r="AJ37" s="65">
        <v>6134.92</v>
      </c>
      <c r="AK37" s="65">
        <v>6186.04</v>
      </c>
      <c r="AM37" s="80" t="s">
        <v>610</v>
      </c>
      <c r="AX37" s="47">
        <v>12576.83</v>
      </c>
      <c r="AY37" s="47">
        <v>12921.58</v>
      </c>
      <c r="AZ37" s="47">
        <v>13517.56</v>
      </c>
      <c r="BA37" s="47">
        <v>11716.48</v>
      </c>
      <c r="BB37" s="65">
        <v>12365.62</v>
      </c>
      <c r="BC37" s="40">
        <v>11735.65</v>
      </c>
      <c r="BH37" s="62" t="s">
        <v>49</v>
      </c>
      <c r="BI37" s="231">
        <v>2685.5</v>
      </c>
      <c r="BJ37" s="231">
        <v>2954.32</v>
      </c>
      <c r="BK37" s="231">
        <v>2805.92</v>
      </c>
      <c r="BL37" s="231">
        <v>2855.19</v>
      </c>
      <c r="BM37" s="231">
        <v>5864.92</v>
      </c>
      <c r="BN37" s="40">
        <v>5900.54</v>
      </c>
    </row>
    <row r="38" spans="2:66" ht="15.75" x14ac:dyDescent="0.25">
      <c r="B38" s="62" t="s">
        <v>50</v>
      </c>
      <c r="C38" s="40" t="s">
        <v>607</v>
      </c>
      <c r="K38" s="41"/>
      <c r="L38" s="41"/>
      <c r="N38" s="47">
        <v>16506.419999999998</v>
      </c>
      <c r="O38" s="47">
        <v>14087.05</v>
      </c>
      <c r="P38" s="47">
        <v>14836.42</v>
      </c>
      <c r="Q38" s="47">
        <v>17161.18</v>
      </c>
      <c r="R38" s="65">
        <v>18107.07</v>
      </c>
      <c r="S38" s="65">
        <v>17975.080000000002</v>
      </c>
      <c r="U38" s="80" t="s">
        <v>609</v>
      </c>
      <c r="V38" s="150"/>
      <c r="W38" s="62"/>
      <c r="AF38" s="47">
        <v>4758.67</v>
      </c>
      <c r="AG38" s="47">
        <v>3812.8</v>
      </c>
      <c r="AH38" s="47">
        <v>3693.67</v>
      </c>
      <c r="AI38" s="47">
        <v>3796.83</v>
      </c>
      <c r="AJ38" s="65">
        <v>3823.42</v>
      </c>
      <c r="AK38" s="65">
        <v>3895.75</v>
      </c>
      <c r="AM38" s="80" t="s">
        <v>610</v>
      </c>
      <c r="AX38" s="47">
        <v>11747.75</v>
      </c>
      <c r="AY38" s="47">
        <v>10274.25</v>
      </c>
      <c r="AZ38" s="47">
        <v>11142.75</v>
      </c>
      <c r="BA38" s="47">
        <v>13364.35</v>
      </c>
      <c r="BB38" s="65">
        <v>14283.65</v>
      </c>
      <c r="BC38" s="40">
        <v>14079.33</v>
      </c>
      <c r="BH38" s="62" t="s">
        <v>50</v>
      </c>
      <c r="BI38" s="231">
        <v>4325</v>
      </c>
      <c r="BJ38" s="231">
        <v>3479.55</v>
      </c>
      <c r="BK38" s="231">
        <v>3366.5</v>
      </c>
      <c r="BL38" s="231">
        <v>3456.33</v>
      </c>
      <c r="BM38" s="231">
        <v>3539.42</v>
      </c>
      <c r="BN38" s="40">
        <v>3521</v>
      </c>
    </row>
    <row r="39" spans="2:66" ht="15.75" x14ac:dyDescent="0.25">
      <c r="B39" s="62" t="s">
        <v>51</v>
      </c>
      <c r="C39" s="40" t="s">
        <v>607</v>
      </c>
      <c r="K39" s="41"/>
      <c r="L39" s="41"/>
      <c r="N39" s="47">
        <v>6556.02</v>
      </c>
      <c r="O39" s="47">
        <v>6294.5</v>
      </c>
      <c r="P39" s="47">
        <v>6597.02</v>
      </c>
      <c r="Q39" s="47">
        <v>6176.18</v>
      </c>
      <c r="R39" s="65">
        <v>20475.599999999999</v>
      </c>
      <c r="S39" s="65">
        <v>17324.43</v>
      </c>
      <c r="U39" s="80" t="s">
        <v>609</v>
      </c>
      <c r="V39" s="150"/>
      <c r="W39" s="62"/>
      <c r="AF39" s="47">
        <v>1192.4000000000001</v>
      </c>
      <c r="AG39" s="47">
        <v>873.67</v>
      </c>
      <c r="AH39" s="47">
        <v>1561.8</v>
      </c>
      <c r="AI39" s="47">
        <v>1463</v>
      </c>
      <c r="AJ39" s="65">
        <v>6027.79</v>
      </c>
      <c r="AK39" s="65">
        <v>6306.34</v>
      </c>
      <c r="AM39" s="80" t="s">
        <v>610</v>
      </c>
      <c r="AX39" s="47">
        <v>5363.62</v>
      </c>
      <c r="AY39" s="47">
        <v>5420.83</v>
      </c>
      <c r="AZ39" s="47">
        <v>5035.22</v>
      </c>
      <c r="BA39" s="47">
        <v>4713.18</v>
      </c>
      <c r="BB39" s="65">
        <v>14447.81</v>
      </c>
      <c r="BC39" s="40">
        <v>11018.09</v>
      </c>
      <c r="BH39" s="62" t="s">
        <v>51</v>
      </c>
      <c r="BI39" s="231">
        <v>1120.6500000000001</v>
      </c>
      <c r="BJ39" s="231">
        <v>817.67</v>
      </c>
      <c r="BK39" s="231">
        <v>1526.8</v>
      </c>
      <c r="BL39" s="231">
        <v>1440</v>
      </c>
      <c r="BM39" s="231">
        <v>5967.29</v>
      </c>
      <c r="BN39" s="40">
        <v>6257.34</v>
      </c>
    </row>
    <row r="40" spans="2:66" ht="15.75" x14ac:dyDescent="0.25">
      <c r="B40" s="62" t="s">
        <v>52</v>
      </c>
      <c r="C40" s="40" t="s">
        <v>607</v>
      </c>
      <c r="K40" s="41"/>
      <c r="L40" s="41"/>
      <c r="N40" s="47">
        <v>8224.06</v>
      </c>
      <c r="O40" s="47">
        <v>8287.6</v>
      </c>
      <c r="P40" s="47">
        <v>9337.73</v>
      </c>
      <c r="Q40" s="47">
        <v>10251.5</v>
      </c>
      <c r="R40" s="65">
        <v>12301.71</v>
      </c>
      <c r="S40" s="65">
        <v>12199.25</v>
      </c>
      <c r="U40" s="80" t="s">
        <v>609</v>
      </c>
      <c r="V40" s="150"/>
      <c r="W40" s="62"/>
      <c r="AF40" s="47">
        <v>768.42</v>
      </c>
      <c r="AG40" s="47">
        <v>688.42</v>
      </c>
      <c r="AH40" s="47">
        <v>651</v>
      </c>
      <c r="AI40" s="47">
        <v>662</v>
      </c>
      <c r="AJ40" s="65">
        <v>792.43</v>
      </c>
      <c r="AK40" s="65">
        <v>1112.6600000000001</v>
      </c>
      <c r="AM40" s="80" t="s">
        <v>610</v>
      </c>
      <c r="AX40" s="47">
        <v>7455.64</v>
      </c>
      <c r="AY40" s="47">
        <v>7599.18</v>
      </c>
      <c r="AZ40" s="47">
        <v>8686.73</v>
      </c>
      <c r="BA40" s="47">
        <v>9589.5</v>
      </c>
      <c r="BB40" s="65">
        <v>11509.28</v>
      </c>
      <c r="BC40" s="40">
        <v>11086.59</v>
      </c>
      <c r="BH40" s="62" t="s">
        <v>52</v>
      </c>
      <c r="BI40" s="231">
        <v>768.42</v>
      </c>
      <c r="BJ40" s="231">
        <v>688.42</v>
      </c>
      <c r="BK40" s="231">
        <v>651</v>
      </c>
      <c r="BL40" s="231">
        <v>662</v>
      </c>
      <c r="BM40" s="231">
        <v>792.43</v>
      </c>
      <c r="BN40" s="40">
        <v>1109.6199999999999</v>
      </c>
    </row>
    <row r="41" spans="2:66" ht="15.75" x14ac:dyDescent="0.25">
      <c r="B41" s="62" t="s">
        <v>53</v>
      </c>
      <c r="C41" s="40" t="s">
        <v>607</v>
      </c>
      <c r="K41" s="41"/>
      <c r="L41" s="41"/>
      <c r="N41" s="47">
        <v>6021.91</v>
      </c>
      <c r="O41" s="47">
        <v>5987.22</v>
      </c>
      <c r="P41" s="47">
        <v>6331.88</v>
      </c>
      <c r="Q41" s="47">
        <v>7203.51</v>
      </c>
      <c r="R41" s="65">
        <v>7871.72</v>
      </c>
      <c r="S41" s="65">
        <v>7647.16</v>
      </c>
      <c r="U41" s="80" t="s">
        <v>609</v>
      </c>
      <c r="V41" s="150"/>
      <c r="W41" s="62"/>
      <c r="AF41" s="47">
        <v>2129.9299999999998</v>
      </c>
      <c r="AG41" s="47">
        <v>2118.12</v>
      </c>
      <c r="AH41" s="47">
        <v>2143.5</v>
      </c>
      <c r="AI41" s="47">
        <v>2529.66</v>
      </c>
      <c r="AJ41" s="65">
        <v>2879.53</v>
      </c>
      <c r="AK41" s="65">
        <v>2895.03</v>
      </c>
      <c r="AM41" s="80" t="s">
        <v>610</v>
      </c>
      <c r="AX41" s="47">
        <v>3891.98</v>
      </c>
      <c r="AY41" s="47">
        <v>3869.1</v>
      </c>
      <c r="AZ41" s="47">
        <v>4188.38</v>
      </c>
      <c r="BA41" s="47">
        <v>4673.8500000000004</v>
      </c>
      <c r="BB41" s="65">
        <v>4992.1899999999996</v>
      </c>
      <c r="BC41" s="40">
        <v>4752.13</v>
      </c>
      <c r="BH41" s="62" t="s">
        <v>53</v>
      </c>
      <c r="BI41" s="231">
        <v>1942.54</v>
      </c>
      <c r="BJ41" s="231">
        <v>1973.62</v>
      </c>
      <c r="BK41" s="231">
        <v>2013.5</v>
      </c>
      <c r="BL41" s="231">
        <v>2414.41</v>
      </c>
      <c r="BM41" s="231">
        <v>2711.53</v>
      </c>
      <c r="BN41" s="40">
        <v>2617.5300000000002</v>
      </c>
    </row>
    <row r="42" spans="2:66" ht="15.75" x14ac:dyDescent="0.25">
      <c r="B42" s="62" t="s">
        <v>54</v>
      </c>
      <c r="C42" s="40" t="s">
        <v>607</v>
      </c>
      <c r="K42" s="41"/>
      <c r="L42" s="41"/>
      <c r="N42" s="47">
        <v>34830.160000000003</v>
      </c>
      <c r="O42" s="47">
        <v>30349.07</v>
      </c>
      <c r="P42" s="47">
        <v>36725.160000000003</v>
      </c>
      <c r="Q42" s="47">
        <v>29752.33</v>
      </c>
      <c r="R42" s="65">
        <v>26973.74</v>
      </c>
      <c r="S42" s="65">
        <v>39178.65</v>
      </c>
      <c r="U42" s="80" t="s">
        <v>609</v>
      </c>
      <c r="V42" s="150"/>
      <c r="W42" s="62"/>
      <c r="AF42" s="47">
        <v>14021.08</v>
      </c>
      <c r="AG42" s="47">
        <v>10040.66</v>
      </c>
      <c r="AH42" s="47">
        <v>11131.5</v>
      </c>
      <c r="AI42" s="47">
        <v>10955</v>
      </c>
      <c r="AJ42" s="65">
        <v>11403.12</v>
      </c>
      <c r="AK42" s="65">
        <v>16884.23</v>
      </c>
      <c r="AM42" s="80" t="s">
        <v>610</v>
      </c>
      <c r="AX42" s="47">
        <v>20809.080000000002</v>
      </c>
      <c r="AY42" s="47">
        <v>20308.41</v>
      </c>
      <c r="AZ42" s="47">
        <v>25593.66</v>
      </c>
      <c r="BA42" s="47">
        <v>18797.330000000002</v>
      </c>
      <c r="BB42" s="65">
        <v>15570.62</v>
      </c>
      <c r="BC42" s="40">
        <v>22294.42</v>
      </c>
      <c r="BH42" s="62" t="s">
        <v>54</v>
      </c>
      <c r="BI42" s="231">
        <v>14021.08</v>
      </c>
      <c r="BJ42" s="231">
        <v>9990.5</v>
      </c>
      <c r="BK42" s="231">
        <v>10791.67</v>
      </c>
      <c r="BL42" s="231">
        <v>10838.5</v>
      </c>
      <c r="BM42" s="231">
        <v>11335.37</v>
      </c>
      <c r="BN42" s="40">
        <v>16506.98</v>
      </c>
    </row>
    <row r="43" spans="2:66" ht="15.75" x14ac:dyDescent="0.25">
      <c r="B43" s="62" t="s">
        <v>55</v>
      </c>
      <c r="C43" s="40" t="s">
        <v>607</v>
      </c>
      <c r="K43" s="41"/>
      <c r="L43" s="41"/>
      <c r="N43" s="47">
        <v>15233.52</v>
      </c>
      <c r="O43" s="47">
        <v>14976.42</v>
      </c>
      <c r="P43" s="47">
        <v>14885.44</v>
      </c>
      <c r="Q43" s="47">
        <v>14672.31</v>
      </c>
      <c r="R43" s="65">
        <v>17589.57</v>
      </c>
      <c r="S43" s="65">
        <v>15970.07</v>
      </c>
      <c r="U43" s="80" t="s">
        <v>609</v>
      </c>
      <c r="V43" s="150"/>
      <c r="W43" s="62"/>
      <c r="AF43" s="47">
        <v>2137.92</v>
      </c>
      <c r="AG43" s="47">
        <v>2283.5300000000002</v>
      </c>
      <c r="AH43" s="47">
        <v>2861.47</v>
      </c>
      <c r="AI43" s="47">
        <v>2465.75</v>
      </c>
      <c r="AJ43" s="65">
        <v>2463.5</v>
      </c>
      <c r="AK43" s="65">
        <v>3070.84</v>
      </c>
      <c r="AM43" s="80" t="s">
        <v>610</v>
      </c>
      <c r="AX43" s="47">
        <v>13095.6</v>
      </c>
      <c r="AY43" s="47">
        <v>12692.89</v>
      </c>
      <c r="AZ43" s="47">
        <v>12023.97</v>
      </c>
      <c r="BA43" s="47">
        <v>12206.56</v>
      </c>
      <c r="BB43" s="65">
        <v>15126.07</v>
      </c>
      <c r="BC43" s="40">
        <v>12899.23</v>
      </c>
      <c r="BH43" s="62" t="s">
        <v>55</v>
      </c>
      <c r="BI43" s="231">
        <v>2118.7600000000002</v>
      </c>
      <c r="BJ43" s="231">
        <v>2187.0300000000002</v>
      </c>
      <c r="BK43" s="231">
        <v>2801.97</v>
      </c>
      <c r="BL43" s="231">
        <v>2394.75</v>
      </c>
      <c r="BM43" s="231">
        <v>2463.5</v>
      </c>
      <c r="BN43" s="40">
        <v>2617.84</v>
      </c>
    </row>
    <row r="44" spans="2:66" ht="15.75" x14ac:dyDescent="0.25">
      <c r="B44" s="62" t="s">
        <v>56</v>
      </c>
      <c r="C44" s="40" t="s">
        <v>607</v>
      </c>
      <c r="K44" s="41"/>
      <c r="L44" s="41"/>
      <c r="N44" s="47">
        <v>20985.91</v>
      </c>
      <c r="O44" s="47">
        <v>18225.7</v>
      </c>
      <c r="P44" s="47">
        <v>22808.71</v>
      </c>
      <c r="Q44" s="47">
        <v>18223.66</v>
      </c>
      <c r="R44" s="65">
        <v>18674.46</v>
      </c>
      <c r="S44" s="65">
        <v>17912.12</v>
      </c>
      <c r="U44" s="80" t="s">
        <v>609</v>
      </c>
      <c r="V44" s="150"/>
      <c r="W44" s="62"/>
      <c r="AF44" s="47">
        <v>9698.9</v>
      </c>
      <c r="AG44" s="47">
        <v>8020.29</v>
      </c>
      <c r="AH44" s="47">
        <v>10913.92</v>
      </c>
      <c r="AI44" s="47">
        <v>6745.44</v>
      </c>
      <c r="AJ44" s="65">
        <v>6639.37</v>
      </c>
      <c r="AK44" s="65">
        <v>6575.37</v>
      </c>
      <c r="AM44" s="80" t="s">
        <v>610</v>
      </c>
      <c r="AX44" s="47">
        <v>11287.01</v>
      </c>
      <c r="AY44" s="47">
        <v>10205.41</v>
      </c>
      <c r="AZ44" s="47">
        <v>11894.79</v>
      </c>
      <c r="BA44" s="47">
        <v>11478.22</v>
      </c>
      <c r="BB44" s="65">
        <v>12035.09</v>
      </c>
      <c r="BC44" s="40">
        <v>11336.75</v>
      </c>
      <c r="BH44" s="62" t="s">
        <v>56</v>
      </c>
      <c r="BI44" s="231">
        <v>9659.8799999999992</v>
      </c>
      <c r="BJ44" s="231">
        <v>7971.25</v>
      </c>
      <c r="BK44" s="231">
        <v>10874.35</v>
      </c>
      <c r="BL44" s="231">
        <v>6739.19</v>
      </c>
      <c r="BM44" s="231">
        <v>6597.41</v>
      </c>
      <c r="BN44" s="40">
        <v>6569.12</v>
      </c>
    </row>
    <row r="45" spans="2:66" s="6" customFormat="1" ht="15.75" x14ac:dyDescent="0.25">
      <c r="B45" s="62" t="s">
        <v>57</v>
      </c>
      <c r="C45" s="40" t="s">
        <v>607</v>
      </c>
      <c r="K45" s="42"/>
      <c r="L45" s="42"/>
      <c r="N45" s="47">
        <v>16566.21</v>
      </c>
      <c r="O45" s="47">
        <v>16919.16</v>
      </c>
      <c r="P45" s="47">
        <v>16730.740000000002</v>
      </c>
      <c r="Q45" s="47">
        <v>17559.54</v>
      </c>
      <c r="R45" s="65">
        <v>21131.09</v>
      </c>
      <c r="S45" s="65">
        <v>25362.23</v>
      </c>
      <c r="U45" s="80" t="s">
        <v>609</v>
      </c>
      <c r="V45" s="150"/>
      <c r="W45" s="62"/>
      <c r="AF45" s="47">
        <v>9114.86</v>
      </c>
      <c r="AG45" s="47">
        <v>9366.7800000000007</v>
      </c>
      <c r="AH45" s="47">
        <v>8851.65</v>
      </c>
      <c r="AI45" s="47">
        <v>8419.19</v>
      </c>
      <c r="AJ45" s="65">
        <v>10155.57</v>
      </c>
      <c r="AK45" s="65">
        <v>9504.0499999999993</v>
      </c>
      <c r="AL45" s="40"/>
      <c r="AM45" s="80" t="s">
        <v>610</v>
      </c>
      <c r="AX45" s="47">
        <v>7451.36</v>
      </c>
      <c r="AY45" s="47">
        <v>7552.38</v>
      </c>
      <c r="AZ45" s="47">
        <v>7879.09</v>
      </c>
      <c r="BA45" s="47">
        <v>9140.35</v>
      </c>
      <c r="BB45" s="65">
        <v>10975.52</v>
      </c>
      <c r="BC45" s="40">
        <v>15858.18</v>
      </c>
      <c r="BD45" s="40"/>
      <c r="BE45" s="40"/>
      <c r="BF45" s="40"/>
      <c r="BG45" s="40"/>
      <c r="BH45" s="62" t="s">
        <v>57</v>
      </c>
      <c r="BI45" s="231">
        <v>8764.36</v>
      </c>
      <c r="BJ45" s="231">
        <v>9062.7800000000007</v>
      </c>
      <c r="BK45" s="231">
        <v>8827.85</v>
      </c>
      <c r="BL45" s="231">
        <v>8419.19</v>
      </c>
      <c r="BM45" s="231">
        <v>10123.57</v>
      </c>
      <c r="BN45" s="6">
        <v>9500.5499999999993</v>
      </c>
    </row>
    <row r="46" spans="2:66" ht="15.75" x14ac:dyDescent="0.25">
      <c r="B46" s="62" t="s">
        <v>58</v>
      </c>
      <c r="C46" s="40" t="s">
        <v>607</v>
      </c>
      <c r="N46" s="47">
        <v>19282.78</v>
      </c>
      <c r="O46" s="47">
        <v>19847.009999999998</v>
      </c>
      <c r="P46" s="47">
        <v>21997.65</v>
      </c>
      <c r="Q46" s="47">
        <v>21864.77</v>
      </c>
      <c r="R46" s="65">
        <v>21917.1</v>
      </c>
      <c r="S46" s="65">
        <v>21506.35</v>
      </c>
      <c r="U46" s="80" t="s">
        <v>609</v>
      </c>
      <c r="V46" s="150"/>
      <c r="W46" s="62"/>
      <c r="AF46" s="47">
        <v>10365.9</v>
      </c>
      <c r="AG46" s="47">
        <v>10641.51</v>
      </c>
      <c r="AH46" s="47">
        <v>11374.85</v>
      </c>
      <c r="AI46" s="47">
        <v>11095.35</v>
      </c>
      <c r="AJ46" s="65">
        <v>10623.85</v>
      </c>
      <c r="AK46" s="65">
        <v>10461.67</v>
      </c>
      <c r="AM46" s="80" t="s">
        <v>610</v>
      </c>
      <c r="AX46" s="47">
        <v>8916.8799999999992</v>
      </c>
      <c r="AY46" s="47">
        <v>9205.5</v>
      </c>
      <c r="AZ46" s="47">
        <v>10622.8</v>
      </c>
      <c r="BA46" s="47">
        <v>10769.42</v>
      </c>
      <c r="BB46" s="65">
        <v>11293.25</v>
      </c>
      <c r="BC46" s="40">
        <v>11044.68</v>
      </c>
      <c r="BH46" s="62" t="s">
        <v>58</v>
      </c>
      <c r="BI46" s="231">
        <v>10365.9</v>
      </c>
      <c r="BJ46" s="231">
        <v>10349.01</v>
      </c>
      <c r="BK46" s="231">
        <v>11240.35</v>
      </c>
      <c r="BL46" s="231">
        <v>10916.35</v>
      </c>
      <c r="BM46" s="231">
        <v>10560.85</v>
      </c>
      <c r="BN46" s="40">
        <v>10318.42</v>
      </c>
    </row>
    <row r="47" spans="2:66" ht="15.75" x14ac:dyDescent="0.25">
      <c r="B47" s="62" t="s">
        <v>59</v>
      </c>
      <c r="C47" s="40" t="s">
        <v>607</v>
      </c>
      <c r="N47" s="47">
        <v>8076.5</v>
      </c>
      <c r="O47" s="47">
        <v>8347.5</v>
      </c>
      <c r="P47" s="47">
        <v>8627</v>
      </c>
      <c r="Q47" s="47">
        <v>12813.74</v>
      </c>
      <c r="R47" s="65">
        <v>7399.12</v>
      </c>
      <c r="S47" s="65">
        <v>6147.2</v>
      </c>
      <c r="U47" s="80" t="s">
        <v>609</v>
      </c>
      <c r="V47" s="150"/>
      <c r="W47" s="62"/>
      <c r="AF47" s="47">
        <v>786.5</v>
      </c>
      <c r="AG47" s="47">
        <v>857.5</v>
      </c>
      <c r="AH47" s="47">
        <v>857</v>
      </c>
      <c r="AI47" s="47">
        <v>1166.81</v>
      </c>
      <c r="AJ47" s="65">
        <v>521.14</v>
      </c>
      <c r="AK47" s="65">
        <v>422.36</v>
      </c>
      <c r="AM47" s="80" t="s">
        <v>610</v>
      </c>
      <c r="AX47" s="47">
        <v>7290</v>
      </c>
      <c r="AY47" s="47">
        <v>7490</v>
      </c>
      <c r="AZ47" s="47">
        <v>7770</v>
      </c>
      <c r="BA47" s="47">
        <v>11646.93</v>
      </c>
      <c r="BB47" s="65">
        <v>6877.98</v>
      </c>
      <c r="BC47" s="40">
        <v>5724.84</v>
      </c>
      <c r="BH47" s="62" t="s">
        <v>59</v>
      </c>
      <c r="BI47" s="231">
        <v>585.5</v>
      </c>
      <c r="BJ47" s="231">
        <v>654.5</v>
      </c>
      <c r="BK47" s="231">
        <v>662</v>
      </c>
      <c r="BL47" s="231">
        <v>1112.6099999999999</v>
      </c>
      <c r="BM47" s="231">
        <v>463.84</v>
      </c>
      <c r="BN47" s="40">
        <v>401.86</v>
      </c>
    </row>
    <row r="48" spans="2:66" ht="15.75" x14ac:dyDescent="0.25">
      <c r="B48" s="62" t="s">
        <v>60</v>
      </c>
      <c r="C48" s="40" t="s">
        <v>607</v>
      </c>
      <c r="N48" s="47">
        <v>40874.559999999998</v>
      </c>
      <c r="O48" s="47">
        <v>42042.76</v>
      </c>
      <c r="P48" s="47">
        <v>42555.53</v>
      </c>
      <c r="Q48" s="47">
        <v>49066.52</v>
      </c>
      <c r="R48" s="65">
        <v>74456.62</v>
      </c>
      <c r="S48" s="65">
        <v>72755.08</v>
      </c>
      <c r="U48" s="80" t="s">
        <v>609</v>
      </c>
      <c r="V48" s="150"/>
      <c r="W48" s="62"/>
      <c r="AF48" s="47">
        <v>10714.74</v>
      </c>
      <c r="AG48" s="47">
        <v>10969.62</v>
      </c>
      <c r="AH48" s="47">
        <v>11487.17</v>
      </c>
      <c r="AI48" s="47">
        <v>14254.69</v>
      </c>
      <c r="AJ48" s="65">
        <v>33694.31</v>
      </c>
      <c r="AK48" s="65">
        <v>35138.089999999997</v>
      </c>
      <c r="AM48" s="80" t="s">
        <v>610</v>
      </c>
      <c r="AX48" s="47">
        <v>30159.82</v>
      </c>
      <c r="AY48" s="47">
        <v>31073.14</v>
      </c>
      <c r="AZ48" s="47">
        <v>31068.36</v>
      </c>
      <c r="BA48" s="47">
        <v>34811.83</v>
      </c>
      <c r="BB48" s="65">
        <v>40762.31</v>
      </c>
      <c r="BC48" s="40">
        <v>37616.99</v>
      </c>
      <c r="BH48" s="62" t="s">
        <v>60</v>
      </c>
      <c r="BI48" s="231">
        <v>10560.13</v>
      </c>
      <c r="BJ48" s="231">
        <v>10698.62</v>
      </c>
      <c r="BK48" s="231">
        <v>11171.17</v>
      </c>
      <c r="BL48" s="231">
        <v>14060.75</v>
      </c>
      <c r="BM48" s="231">
        <v>33677.31</v>
      </c>
      <c r="BN48" s="40">
        <v>35125.339999999997</v>
      </c>
    </row>
    <row r="49" spans="2:66" ht="15.75" x14ac:dyDescent="0.25">
      <c r="B49" s="62" t="s">
        <v>61</v>
      </c>
      <c r="C49" s="40" t="s">
        <v>607</v>
      </c>
      <c r="N49" s="47">
        <v>5794.26</v>
      </c>
      <c r="O49" s="47">
        <v>4952</v>
      </c>
      <c r="P49" s="47">
        <v>4953.6499999999996</v>
      </c>
      <c r="Q49" s="47">
        <v>4892.28</v>
      </c>
      <c r="R49" s="65">
        <v>4745.57</v>
      </c>
      <c r="S49" s="65">
        <v>4542.1899999999996</v>
      </c>
      <c r="U49" s="80" t="s">
        <v>609</v>
      </c>
      <c r="V49" s="150"/>
      <c r="W49" s="62"/>
      <c r="AF49" s="47">
        <v>1023.7</v>
      </c>
      <c r="AG49" s="47">
        <v>846.7</v>
      </c>
      <c r="AH49" s="47">
        <v>765.7</v>
      </c>
      <c r="AI49" s="47">
        <v>771.04</v>
      </c>
      <c r="AJ49" s="65">
        <v>603.72</v>
      </c>
      <c r="AK49" s="65">
        <v>632.16999999999996</v>
      </c>
      <c r="AM49" s="80" t="s">
        <v>610</v>
      </c>
      <c r="AX49" s="47">
        <v>4770.5600000000004</v>
      </c>
      <c r="AY49" s="47">
        <v>4105.3</v>
      </c>
      <c r="AZ49" s="47">
        <v>4187.95</v>
      </c>
      <c r="BA49" s="47">
        <v>4121.24</v>
      </c>
      <c r="BB49" s="65">
        <v>4141.8500000000004</v>
      </c>
      <c r="BC49" s="40">
        <v>3910.02</v>
      </c>
      <c r="BH49" s="62" t="s">
        <v>61</v>
      </c>
      <c r="BI49" s="231">
        <v>934.2</v>
      </c>
      <c r="BJ49" s="231">
        <v>757.7</v>
      </c>
      <c r="BK49" s="231">
        <v>696.2</v>
      </c>
      <c r="BL49" s="231">
        <v>701.29</v>
      </c>
      <c r="BM49" s="231">
        <v>596.97</v>
      </c>
      <c r="BN49" s="40">
        <v>625.41999999999996</v>
      </c>
    </row>
    <row r="50" spans="2:66" ht="15.75" x14ac:dyDescent="0.25">
      <c r="B50" s="62" t="s">
        <v>62</v>
      </c>
      <c r="C50" s="40" t="s">
        <v>607</v>
      </c>
      <c r="N50" s="47">
        <v>23621.46</v>
      </c>
      <c r="O50" s="47">
        <v>22726.62</v>
      </c>
      <c r="P50" s="47">
        <v>20992.57</v>
      </c>
      <c r="Q50" s="47">
        <v>20909.57</v>
      </c>
      <c r="R50" s="65">
        <v>22424.01</v>
      </c>
      <c r="S50" s="65">
        <v>21704.34</v>
      </c>
      <c r="U50" s="80" t="s">
        <v>609</v>
      </c>
      <c r="V50" s="150"/>
      <c r="W50" s="62"/>
      <c r="AF50" s="47">
        <v>10161.98</v>
      </c>
      <c r="AG50" s="47">
        <v>9052.01</v>
      </c>
      <c r="AH50" s="47">
        <v>8630.73</v>
      </c>
      <c r="AI50" s="47">
        <v>8769.81</v>
      </c>
      <c r="AJ50" s="65">
        <v>8828.9699999999993</v>
      </c>
      <c r="AK50" s="65">
        <v>9329.0499999999993</v>
      </c>
      <c r="AM50" s="80" t="s">
        <v>610</v>
      </c>
      <c r="AX50" s="47">
        <v>13459.48</v>
      </c>
      <c r="AY50" s="47">
        <v>13674.61</v>
      </c>
      <c r="AZ50" s="47">
        <v>12361.84</v>
      </c>
      <c r="BA50" s="47">
        <v>12139.76</v>
      </c>
      <c r="BB50" s="65">
        <v>13595.04</v>
      </c>
      <c r="BC50" s="40">
        <v>12375.29</v>
      </c>
      <c r="BH50" s="62" t="s">
        <v>62</v>
      </c>
      <c r="BI50" s="231">
        <v>10100.23</v>
      </c>
      <c r="BJ50" s="231">
        <v>8991.86</v>
      </c>
      <c r="BK50" s="231">
        <v>8576.58</v>
      </c>
      <c r="BL50" s="231">
        <v>8711.91</v>
      </c>
      <c r="BM50" s="231">
        <v>8735.32</v>
      </c>
      <c r="BN50" s="40">
        <v>9179.9</v>
      </c>
    </row>
    <row r="51" spans="2:66" ht="15.75" x14ac:dyDescent="0.25">
      <c r="B51" s="62" t="s">
        <v>63</v>
      </c>
      <c r="C51" s="40" t="s">
        <v>607</v>
      </c>
      <c r="N51" s="47">
        <v>60066.55</v>
      </c>
      <c r="O51" s="47">
        <v>44217.52</v>
      </c>
      <c r="P51" s="47">
        <v>38667.46</v>
      </c>
      <c r="Q51" s="47">
        <v>51718.91</v>
      </c>
      <c r="R51" s="65">
        <v>53391.67</v>
      </c>
      <c r="S51" s="65">
        <v>54160.93</v>
      </c>
      <c r="U51" s="80" t="s">
        <v>609</v>
      </c>
      <c r="V51" s="150"/>
      <c r="W51" s="62"/>
      <c r="AF51" s="47">
        <v>38958.25</v>
      </c>
      <c r="AG51" s="47">
        <v>22342.52</v>
      </c>
      <c r="AH51" s="47">
        <v>18144.740000000002</v>
      </c>
      <c r="AI51" s="47">
        <v>29815.23</v>
      </c>
      <c r="AJ51" s="65">
        <v>31222.65</v>
      </c>
      <c r="AK51" s="65">
        <v>33064.480000000003</v>
      </c>
      <c r="AM51" s="80" t="s">
        <v>610</v>
      </c>
      <c r="AX51" s="47">
        <v>21108.31</v>
      </c>
      <c r="AY51" s="47">
        <v>21875</v>
      </c>
      <c r="AZ51" s="47">
        <v>20522.72</v>
      </c>
      <c r="BA51" s="47">
        <v>21903.68</v>
      </c>
      <c r="BB51" s="65">
        <v>22169.02</v>
      </c>
      <c r="BC51" s="40">
        <v>21096.45</v>
      </c>
      <c r="BH51" s="62" t="s">
        <v>63</v>
      </c>
      <c r="BI51" s="231">
        <v>38621</v>
      </c>
      <c r="BJ51" s="231">
        <v>21765.27</v>
      </c>
      <c r="BK51" s="231">
        <v>17818.240000000002</v>
      </c>
      <c r="BL51" s="231">
        <v>29562.41</v>
      </c>
      <c r="BM51" s="231">
        <v>31144.58</v>
      </c>
      <c r="BN51" s="40">
        <v>32639.91</v>
      </c>
    </row>
    <row r="52" spans="2:66" ht="15.75" x14ac:dyDescent="0.25">
      <c r="B52" s="62" t="s">
        <v>64</v>
      </c>
      <c r="C52" s="40" t="s">
        <v>607</v>
      </c>
      <c r="N52" s="47">
        <v>77804.5</v>
      </c>
      <c r="O52" s="47">
        <v>71170.25</v>
      </c>
      <c r="P52" s="47">
        <v>70656.41</v>
      </c>
      <c r="Q52" s="47">
        <v>62505.45</v>
      </c>
      <c r="R52" s="65">
        <v>57847.8</v>
      </c>
      <c r="S52" s="65">
        <v>74881.98</v>
      </c>
      <c r="U52" s="80" t="s">
        <v>609</v>
      </c>
      <c r="V52" s="150"/>
      <c r="W52" s="62"/>
      <c r="AF52" s="47">
        <v>12137.75</v>
      </c>
      <c r="AG52" s="47">
        <v>10148.25</v>
      </c>
      <c r="AH52" s="47">
        <v>10153.41</v>
      </c>
      <c r="AI52" s="47">
        <v>5152.2</v>
      </c>
      <c r="AJ52" s="65">
        <v>4275.25</v>
      </c>
      <c r="AK52" s="65">
        <v>16748.34</v>
      </c>
      <c r="AM52" s="80" t="s">
        <v>610</v>
      </c>
      <c r="AX52" s="47">
        <v>65666.75</v>
      </c>
      <c r="AY52" s="47">
        <v>61022</v>
      </c>
      <c r="AZ52" s="47">
        <v>60503</v>
      </c>
      <c r="BA52" s="47">
        <v>57353.25</v>
      </c>
      <c r="BB52" s="65">
        <v>53572.55</v>
      </c>
      <c r="BC52" s="40">
        <v>58133.64</v>
      </c>
      <c r="BH52" s="62" t="s">
        <v>64</v>
      </c>
      <c r="BI52" s="231">
        <v>11814.75</v>
      </c>
      <c r="BJ52" s="231">
        <v>9815</v>
      </c>
      <c r="BK52" s="231">
        <v>9808.91</v>
      </c>
      <c r="BL52" s="231">
        <v>4863.95</v>
      </c>
      <c r="BM52" s="231">
        <v>3953.75</v>
      </c>
      <c r="BN52" s="40">
        <v>16532.59</v>
      </c>
    </row>
    <row r="53" spans="2:66" ht="15.75" x14ac:dyDescent="0.25">
      <c r="B53" s="62" t="s">
        <v>65</v>
      </c>
      <c r="C53" s="40" t="s">
        <v>607</v>
      </c>
      <c r="N53" s="47">
        <v>12704.06</v>
      </c>
      <c r="O53" s="47">
        <v>14398.22</v>
      </c>
      <c r="P53" s="47">
        <v>14365.02</v>
      </c>
      <c r="Q53" s="47">
        <v>13322.36</v>
      </c>
      <c r="R53" s="65">
        <v>14172.8</v>
      </c>
      <c r="S53" s="65">
        <v>13876.57</v>
      </c>
      <c r="U53" s="80" t="s">
        <v>609</v>
      </c>
      <c r="V53" s="150"/>
      <c r="W53" s="62"/>
      <c r="AF53" s="47">
        <v>1662.25</v>
      </c>
      <c r="AG53" s="47">
        <v>3643.73</v>
      </c>
      <c r="AH53" s="47">
        <v>3635.76</v>
      </c>
      <c r="AI53" s="47">
        <v>2643.13</v>
      </c>
      <c r="AJ53" s="65">
        <v>2732.9</v>
      </c>
      <c r="AK53" s="65">
        <v>2222.16</v>
      </c>
      <c r="AM53" s="80" t="s">
        <v>610</v>
      </c>
      <c r="AX53" s="47">
        <v>11041.81</v>
      </c>
      <c r="AY53" s="47">
        <v>10754.49</v>
      </c>
      <c r="AZ53" s="47">
        <v>10729.26</v>
      </c>
      <c r="BA53" s="47">
        <v>10679.23</v>
      </c>
      <c r="BB53" s="65">
        <v>11439.9</v>
      </c>
      <c r="BC53" s="40">
        <v>11654.41</v>
      </c>
      <c r="BH53" s="62" t="s">
        <v>65</v>
      </c>
      <c r="BI53" s="231">
        <v>1589.5</v>
      </c>
      <c r="BJ53" s="231">
        <v>3593.23</v>
      </c>
      <c r="BK53" s="231">
        <v>3564.43</v>
      </c>
      <c r="BL53" s="231">
        <v>2591.3000000000002</v>
      </c>
      <c r="BM53" s="231">
        <v>2696.9</v>
      </c>
      <c r="BN53" s="40">
        <v>2189.91</v>
      </c>
    </row>
    <row r="54" spans="2:66" ht="15.75" x14ac:dyDescent="0.25">
      <c r="B54" s="62" t="s">
        <v>66</v>
      </c>
      <c r="C54" s="40" t="s">
        <v>607</v>
      </c>
      <c r="N54" s="47">
        <v>14913.2</v>
      </c>
      <c r="O54" s="47">
        <v>11296.74</v>
      </c>
      <c r="P54" s="47">
        <v>11163</v>
      </c>
      <c r="Q54" s="47">
        <v>13086.83</v>
      </c>
      <c r="R54" s="65">
        <v>12602.96</v>
      </c>
      <c r="S54" s="65">
        <v>16717.64</v>
      </c>
      <c r="U54" s="80" t="s">
        <v>609</v>
      </c>
      <c r="V54" s="150"/>
      <c r="W54" s="62"/>
      <c r="AF54" s="47">
        <v>3983.2</v>
      </c>
      <c r="AG54" s="47">
        <v>1770.65</v>
      </c>
      <c r="AH54" s="47">
        <v>2011.03</v>
      </c>
      <c r="AI54" s="47">
        <v>3097.76</v>
      </c>
      <c r="AJ54" s="65">
        <v>3376.29</v>
      </c>
      <c r="AK54" s="65">
        <v>4068.32</v>
      </c>
      <c r="AM54" s="80" t="s">
        <v>610</v>
      </c>
      <c r="AX54" s="47">
        <v>10930</v>
      </c>
      <c r="AY54" s="47">
        <v>9526.09</v>
      </c>
      <c r="AZ54" s="47">
        <v>9151.9699999999993</v>
      </c>
      <c r="BA54" s="47">
        <v>9989.07</v>
      </c>
      <c r="BB54" s="65">
        <v>9226.67</v>
      </c>
      <c r="BC54" s="40">
        <v>12649.32</v>
      </c>
      <c r="BH54" s="62" t="s">
        <v>66</v>
      </c>
      <c r="BI54" s="231">
        <v>3983.2</v>
      </c>
      <c r="BJ54" s="231">
        <v>1770.65</v>
      </c>
      <c r="BK54" s="231">
        <v>2011.03</v>
      </c>
      <c r="BL54" s="231">
        <v>3097.76</v>
      </c>
      <c r="BM54" s="231">
        <v>3376.29</v>
      </c>
      <c r="BN54" s="40">
        <v>4068.32</v>
      </c>
    </row>
    <row r="55" spans="2:66" ht="15.75" x14ac:dyDescent="0.25">
      <c r="B55" s="62" t="s">
        <v>67</v>
      </c>
      <c r="C55" s="40" t="s">
        <v>607</v>
      </c>
      <c r="N55" s="47">
        <v>10718.69</v>
      </c>
      <c r="O55" s="47">
        <v>10981.41</v>
      </c>
      <c r="P55" s="47">
        <v>10681.71</v>
      </c>
      <c r="Q55" s="47">
        <v>11340</v>
      </c>
      <c r="R55" s="65">
        <v>9876.17</v>
      </c>
      <c r="S55" s="65">
        <v>10244.99</v>
      </c>
      <c r="U55" s="80" t="s">
        <v>609</v>
      </c>
      <c r="V55" s="150"/>
      <c r="W55" s="62"/>
      <c r="AF55" s="47">
        <v>4699.83</v>
      </c>
      <c r="AG55" s="47">
        <v>4283.57</v>
      </c>
      <c r="AH55" s="47">
        <v>3956.01</v>
      </c>
      <c r="AI55" s="47">
        <v>1565</v>
      </c>
      <c r="AJ55" s="65">
        <v>3264.92</v>
      </c>
      <c r="AK55" s="65">
        <v>4692.55</v>
      </c>
      <c r="AM55" s="80" t="s">
        <v>610</v>
      </c>
      <c r="AX55" s="47">
        <v>6018.86</v>
      </c>
      <c r="AY55" s="47">
        <v>6697.84</v>
      </c>
      <c r="AZ55" s="47">
        <v>6725.7</v>
      </c>
      <c r="BA55" s="47">
        <v>9775</v>
      </c>
      <c r="BB55" s="65">
        <v>6611.25</v>
      </c>
      <c r="BC55" s="40">
        <v>5552.44</v>
      </c>
      <c r="BH55" s="62" t="s">
        <v>67</v>
      </c>
      <c r="BI55" s="231">
        <v>4692.33</v>
      </c>
      <c r="BJ55" s="231">
        <v>4283.57</v>
      </c>
      <c r="BK55" s="231">
        <v>3956.01</v>
      </c>
      <c r="BL55" s="231">
        <v>1565</v>
      </c>
      <c r="BM55" s="231">
        <v>3264.92</v>
      </c>
      <c r="BN55" s="40">
        <v>4683.05</v>
      </c>
    </row>
    <row r="56" spans="2:66" ht="15.75" x14ac:dyDescent="0.25">
      <c r="B56" s="62" t="s">
        <v>68</v>
      </c>
      <c r="C56" s="40" t="s">
        <v>607</v>
      </c>
      <c r="N56" s="47">
        <v>10558.2</v>
      </c>
      <c r="O56" s="47">
        <v>10171.299999999999</v>
      </c>
      <c r="P56" s="47">
        <v>10354.4</v>
      </c>
      <c r="Q56" s="47">
        <v>10501.74</v>
      </c>
      <c r="R56" s="65">
        <v>12522.67</v>
      </c>
      <c r="S56" s="65">
        <v>12182.89</v>
      </c>
      <c r="U56" s="80" t="s">
        <v>609</v>
      </c>
      <c r="V56" s="150"/>
      <c r="W56" s="62"/>
      <c r="AF56" s="47">
        <v>2758.43</v>
      </c>
      <c r="AG56" s="47">
        <v>2160.5</v>
      </c>
      <c r="AH56" s="47">
        <v>1959.1</v>
      </c>
      <c r="AI56" s="47">
        <v>2144.7399999999998</v>
      </c>
      <c r="AJ56" s="65">
        <v>3046.74</v>
      </c>
      <c r="AK56" s="65">
        <v>3106.59</v>
      </c>
      <c r="AM56" s="80" t="s">
        <v>610</v>
      </c>
      <c r="AX56" s="47">
        <v>7799.77</v>
      </c>
      <c r="AY56" s="47">
        <v>8010.8</v>
      </c>
      <c r="AZ56" s="47">
        <v>8395.2999999999993</v>
      </c>
      <c r="BA56" s="47">
        <v>8357</v>
      </c>
      <c r="BB56" s="65">
        <v>9475.93</v>
      </c>
      <c r="BC56" s="40">
        <v>9076.2999999999993</v>
      </c>
      <c r="BH56" s="62" t="s">
        <v>68</v>
      </c>
      <c r="BI56" s="231">
        <v>2758.43</v>
      </c>
      <c r="BJ56" s="231">
        <v>2158.5</v>
      </c>
      <c r="BK56" s="231">
        <v>1957.1</v>
      </c>
      <c r="BL56" s="231">
        <v>2139.7399999999998</v>
      </c>
      <c r="BM56" s="231">
        <v>3005.32</v>
      </c>
      <c r="BN56" s="40">
        <v>3038.5</v>
      </c>
    </row>
    <row r="57" spans="2:66" ht="15.75" x14ac:dyDescent="0.25">
      <c r="B57" s="62" t="s">
        <v>69</v>
      </c>
      <c r="C57" s="40" t="s">
        <v>607</v>
      </c>
      <c r="N57" s="47">
        <v>11025.37</v>
      </c>
      <c r="O57" s="47">
        <v>11251.01</v>
      </c>
      <c r="P57" s="47">
        <v>25377.58</v>
      </c>
      <c r="Q57" s="47">
        <v>26486.69</v>
      </c>
      <c r="R57" s="65">
        <v>27045.89</v>
      </c>
      <c r="S57" s="65">
        <v>25710.33</v>
      </c>
      <c r="U57" s="80" t="s">
        <v>609</v>
      </c>
      <c r="V57" s="150"/>
      <c r="W57" s="62"/>
      <c r="AF57" s="47">
        <v>1029.07</v>
      </c>
      <c r="AG57" s="47">
        <v>975.61</v>
      </c>
      <c r="AH57" s="47">
        <v>11920.73</v>
      </c>
      <c r="AI57" s="47">
        <v>12393.42</v>
      </c>
      <c r="AJ57" s="65">
        <v>10573.05</v>
      </c>
      <c r="AK57" s="65">
        <v>9133.01</v>
      </c>
      <c r="AM57" s="80" t="s">
        <v>610</v>
      </c>
      <c r="AX57" s="47">
        <v>9996.2999999999993</v>
      </c>
      <c r="AY57" s="47">
        <v>10275.4</v>
      </c>
      <c r="AZ57" s="47">
        <v>13456.85</v>
      </c>
      <c r="BA57" s="47">
        <v>14093.27</v>
      </c>
      <c r="BB57" s="65">
        <v>16472.84</v>
      </c>
      <c r="BC57" s="40">
        <v>16577.32</v>
      </c>
      <c r="BH57" s="62" t="s">
        <v>69</v>
      </c>
      <c r="BI57" s="231">
        <v>1009.16</v>
      </c>
      <c r="BJ57" s="231">
        <v>958.78</v>
      </c>
      <c r="BK57" s="231">
        <v>11887.4</v>
      </c>
      <c r="BL57" s="231">
        <v>12339.52</v>
      </c>
      <c r="BM57" s="231">
        <v>10418.15</v>
      </c>
      <c r="BN57" s="40">
        <v>8992.35</v>
      </c>
    </row>
    <row r="58" spans="2:66" ht="15.75" x14ac:dyDescent="0.25">
      <c r="B58" s="62" t="s">
        <v>70</v>
      </c>
      <c r="C58" s="40" t="s">
        <v>607</v>
      </c>
      <c r="N58" s="47">
        <v>34743.25</v>
      </c>
      <c r="O58" s="47">
        <v>29805.75</v>
      </c>
      <c r="P58" s="47">
        <v>27241.25</v>
      </c>
      <c r="Q58" s="47">
        <v>27392.25</v>
      </c>
      <c r="R58" s="65">
        <v>29775.5</v>
      </c>
      <c r="S58" s="65">
        <v>32006.5</v>
      </c>
      <c r="U58" s="80" t="s">
        <v>609</v>
      </c>
      <c r="V58" s="150"/>
      <c r="W58" s="62"/>
      <c r="AF58" s="47">
        <v>6848.5</v>
      </c>
      <c r="AG58" s="47">
        <v>5338.25</v>
      </c>
      <c r="AH58" s="47">
        <v>4110</v>
      </c>
      <c r="AI58" s="47">
        <v>3557.5</v>
      </c>
      <c r="AJ58" s="65">
        <v>3144.25</v>
      </c>
      <c r="AK58" s="65">
        <v>3562</v>
      </c>
      <c r="AM58" s="80" t="s">
        <v>610</v>
      </c>
      <c r="AX58" s="47">
        <v>27894.75</v>
      </c>
      <c r="AY58" s="47">
        <v>24467.5</v>
      </c>
      <c r="AZ58" s="47">
        <v>23131.25</v>
      </c>
      <c r="BA58" s="47">
        <v>23834.75</v>
      </c>
      <c r="BB58" s="65">
        <v>26631.25</v>
      </c>
      <c r="BC58" s="40">
        <v>28444.5</v>
      </c>
      <c r="BH58" s="62" t="s">
        <v>70</v>
      </c>
      <c r="BI58" s="231">
        <v>6439.75</v>
      </c>
      <c r="BJ58" s="231">
        <v>5084.75</v>
      </c>
      <c r="BK58" s="231">
        <v>3911.25</v>
      </c>
      <c r="BL58" s="231">
        <v>3374</v>
      </c>
      <c r="BM58" s="231">
        <v>2912</v>
      </c>
      <c r="BN58" s="40">
        <v>3347.75</v>
      </c>
    </row>
    <row r="59" spans="2:66" ht="15.75" x14ac:dyDescent="0.25">
      <c r="B59" s="62" t="s">
        <v>71</v>
      </c>
      <c r="C59" s="40" t="s">
        <v>607</v>
      </c>
      <c r="N59" s="47">
        <v>1819.03</v>
      </c>
      <c r="O59" s="47">
        <v>1581.62</v>
      </c>
      <c r="P59" s="47">
        <v>1536.32</v>
      </c>
      <c r="Q59" s="47">
        <v>1481.87</v>
      </c>
      <c r="R59" s="65">
        <v>2561.2399999999998</v>
      </c>
      <c r="S59" s="65">
        <v>2535.37</v>
      </c>
      <c r="U59" s="80" t="s">
        <v>609</v>
      </c>
      <c r="V59" s="150"/>
      <c r="W59" s="62"/>
      <c r="AF59" s="47">
        <v>217.2</v>
      </c>
      <c r="AG59" s="47">
        <v>198.48</v>
      </c>
      <c r="AH59" s="47">
        <v>247.82</v>
      </c>
      <c r="AI59" s="47">
        <v>141</v>
      </c>
      <c r="AJ59" s="65">
        <v>834.68</v>
      </c>
      <c r="AK59" s="65">
        <v>879.18</v>
      </c>
      <c r="AM59" s="80" t="s">
        <v>610</v>
      </c>
      <c r="AX59" s="47">
        <v>1601.83</v>
      </c>
      <c r="AY59" s="47">
        <v>1383.14</v>
      </c>
      <c r="AZ59" s="47">
        <v>1288.5</v>
      </c>
      <c r="BA59" s="47">
        <v>1340.87</v>
      </c>
      <c r="BB59" s="65">
        <v>1726.56</v>
      </c>
      <c r="BC59" s="40">
        <v>1656.19</v>
      </c>
      <c r="BH59" s="62" t="s">
        <v>71</v>
      </c>
      <c r="BI59" s="231">
        <v>217.2</v>
      </c>
      <c r="BJ59" s="231">
        <v>198.48</v>
      </c>
      <c r="BK59" s="231">
        <v>247.82</v>
      </c>
      <c r="BL59" s="231">
        <v>141</v>
      </c>
      <c r="BM59" s="231">
        <v>834.68</v>
      </c>
      <c r="BN59" s="40">
        <v>879.18</v>
      </c>
    </row>
    <row r="60" spans="2:66" ht="15.75" x14ac:dyDescent="0.25">
      <c r="B60" s="62" t="s">
        <v>72</v>
      </c>
      <c r="C60" s="40" t="s">
        <v>607</v>
      </c>
      <c r="N60" s="47">
        <v>11606.65</v>
      </c>
      <c r="O60" s="47">
        <v>11907.07</v>
      </c>
      <c r="P60" s="47">
        <v>10716.88</v>
      </c>
      <c r="Q60" s="47">
        <v>9364.69</v>
      </c>
      <c r="R60" s="65">
        <v>10560.77</v>
      </c>
      <c r="S60" s="65">
        <v>10594.77</v>
      </c>
      <c r="U60" s="80" t="s">
        <v>609</v>
      </c>
      <c r="V60" s="150"/>
      <c r="W60" s="62"/>
      <c r="AF60" s="47">
        <v>1827.64</v>
      </c>
      <c r="AG60" s="47">
        <v>1755.19</v>
      </c>
      <c r="AH60" s="47">
        <v>1495.71</v>
      </c>
      <c r="AI60" s="47">
        <v>1203.04</v>
      </c>
      <c r="AJ60" s="65">
        <v>1451.11</v>
      </c>
      <c r="AK60" s="65">
        <v>1998.15</v>
      </c>
      <c r="AM60" s="80" t="s">
        <v>610</v>
      </c>
      <c r="AX60" s="47">
        <v>9779.01</v>
      </c>
      <c r="AY60" s="47">
        <v>10151.879999999999</v>
      </c>
      <c r="AZ60" s="47">
        <v>9221.17</v>
      </c>
      <c r="BA60" s="47">
        <v>8161.65</v>
      </c>
      <c r="BB60" s="65">
        <v>9109.66</v>
      </c>
      <c r="BC60" s="40">
        <v>8596.6200000000008</v>
      </c>
      <c r="BH60" s="62" t="s">
        <v>72</v>
      </c>
      <c r="BI60" s="231">
        <v>1731.4</v>
      </c>
      <c r="BJ60" s="231">
        <v>1688.12</v>
      </c>
      <c r="BK60" s="231">
        <v>1428.24</v>
      </c>
      <c r="BL60" s="231">
        <v>1203.04</v>
      </c>
      <c r="BM60" s="231">
        <v>1438.61</v>
      </c>
      <c r="BN60" s="40">
        <v>1906.17</v>
      </c>
    </row>
    <row r="61" spans="2:66" ht="15.75" x14ac:dyDescent="0.25">
      <c r="B61" s="62" t="s">
        <v>73</v>
      </c>
      <c r="C61" s="40" t="s">
        <v>607</v>
      </c>
      <c r="N61" s="47">
        <v>12673.43</v>
      </c>
      <c r="O61" s="47">
        <v>25418.11</v>
      </c>
      <c r="P61" s="47">
        <v>26771.83</v>
      </c>
      <c r="Q61" s="47">
        <v>29072.560000000001</v>
      </c>
      <c r="R61" s="65">
        <v>30097.95</v>
      </c>
      <c r="S61" s="65">
        <v>34630.620000000003</v>
      </c>
      <c r="U61" s="80" t="s">
        <v>609</v>
      </c>
      <c r="V61" s="150"/>
      <c r="W61" s="62"/>
      <c r="AF61" s="47">
        <v>3757.42</v>
      </c>
      <c r="AG61" s="47">
        <v>15451.36</v>
      </c>
      <c r="AH61" s="47">
        <v>16601.12</v>
      </c>
      <c r="AI61" s="47">
        <v>16892.939999999999</v>
      </c>
      <c r="AJ61" s="65">
        <v>16669.03</v>
      </c>
      <c r="AK61" s="65">
        <v>19444.509999999998</v>
      </c>
      <c r="AM61" s="80" t="s">
        <v>610</v>
      </c>
      <c r="AX61" s="47">
        <v>8916.01</v>
      </c>
      <c r="AY61" s="47">
        <v>9966.75</v>
      </c>
      <c r="AZ61" s="47">
        <v>10170.709999999999</v>
      </c>
      <c r="BA61" s="47">
        <v>12179.62</v>
      </c>
      <c r="BB61" s="65">
        <v>13428.92</v>
      </c>
      <c r="BC61" s="40">
        <v>15186.11</v>
      </c>
      <c r="BH61" s="62" t="s">
        <v>73</v>
      </c>
      <c r="BI61" s="231">
        <v>3581.19</v>
      </c>
      <c r="BJ61" s="231">
        <v>15301.86</v>
      </c>
      <c r="BK61" s="231">
        <v>16474.62</v>
      </c>
      <c r="BL61" s="231">
        <v>16769.439999999999</v>
      </c>
      <c r="BM61" s="231">
        <v>16558.53</v>
      </c>
      <c r="BN61" s="40">
        <v>19359.009999999998</v>
      </c>
    </row>
    <row r="62" spans="2:66" ht="15.75" x14ac:dyDescent="0.25">
      <c r="B62" s="62" t="s">
        <v>74</v>
      </c>
      <c r="C62" s="40" t="s">
        <v>607</v>
      </c>
      <c r="N62" s="47">
        <v>10876.5</v>
      </c>
      <c r="O62" s="47">
        <v>9899.92</v>
      </c>
      <c r="P62" s="47">
        <v>10710.01</v>
      </c>
      <c r="Q62" s="47">
        <v>9933.0499999999993</v>
      </c>
      <c r="R62" s="65">
        <v>9194.11</v>
      </c>
      <c r="S62" s="65">
        <v>8448.91</v>
      </c>
      <c r="U62" s="80" t="s">
        <v>609</v>
      </c>
      <c r="V62" s="150"/>
      <c r="W62" s="62"/>
      <c r="AF62" s="47">
        <v>1516.42</v>
      </c>
      <c r="AG62" s="47">
        <v>1182.75</v>
      </c>
      <c r="AH62" s="47">
        <v>1405.75</v>
      </c>
      <c r="AI62" s="47">
        <v>1187.99</v>
      </c>
      <c r="AJ62" s="65">
        <v>981.41</v>
      </c>
      <c r="AK62" s="65">
        <v>890.52</v>
      </c>
      <c r="AM62" s="80" t="s">
        <v>610</v>
      </c>
      <c r="AX62" s="47">
        <v>9360.08</v>
      </c>
      <c r="AY62" s="47">
        <v>8717.17</v>
      </c>
      <c r="AZ62" s="47">
        <v>9304.26</v>
      </c>
      <c r="BA62" s="47">
        <v>8745.06</v>
      </c>
      <c r="BB62" s="65">
        <v>8212.7000000000007</v>
      </c>
      <c r="BC62" s="40">
        <v>7558.39</v>
      </c>
      <c r="BH62" s="62" t="s">
        <v>74</v>
      </c>
      <c r="BI62" s="231">
        <v>1470.67</v>
      </c>
      <c r="BJ62" s="231">
        <v>1122</v>
      </c>
      <c r="BK62" s="231">
        <v>1377.5</v>
      </c>
      <c r="BL62" s="231">
        <v>1187.99</v>
      </c>
      <c r="BM62" s="231">
        <v>981.41</v>
      </c>
      <c r="BN62" s="40">
        <v>885.45</v>
      </c>
    </row>
    <row r="63" spans="2:66" ht="15.75" x14ac:dyDescent="0.25">
      <c r="B63" s="62" t="s">
        <v>75</v>
      </c>
      <c r="C63" s="40" t="s">
        <v>607</v>
      </c>
      <c r="N63" s="47">
        <v>3274.5</v>
      </c>
      <c r="O63" s="47">
        <v>3770.75</v>
      </c>
      <c r="P63" s="47">
        <v>3089.25</v>
      </c>
      <c r="Q63" s="47">
        <v>2682.5</v>
      </c>
      <c r="R63" s="65">
        <v>2308</v>
      </c>
      <c r="S63" s="65">
        <v>2570</v>
      </c>
      <c r="U63" s="80" t="s">
        <v>609</v>
      </c>
      <c r="V63" s="150"/>
      <c r="W63" s="62"/>
      <c r="AF63" s="47">
        <v>236.75</v>
      </c>
      <c r="AG63" s="47">
        <v>229.25</v>
      </c>
      <c r="AH63" s="47">
        <v>281</v>
      </c>
      <c r="AI63" s="47">
        <v>249.75</v>
      </c>
      <c r="AJ63" s="65">
        <v>138.25</v>
      </c>
      <c r="AK63" s="65">
        <v>95.5</v>
      </c>
      <c r="AM63" s="80" t="s">
        <v>610</v>
      </c>
      <c r="AX63" s="47">
        <v>3037.75</v>
      </c>
      <c r="AY63" s="47">
        <v>3541.5</v>
      </c>
      <c r="AZ63" s="47">
        <v>2808.25</v>
      </c>
      <c r="BA63" s="47">
        <v>2432.75</v>
      </c>
      <c r="BB63" s="65">
        <v>2169.75</v>
      </c>
      <c r="BC63" s="40">
        <v>2474.5</v>
      </c>
      <c r="BH63" s="62" t="s">
        <v>75</v>
      </c>
      <c r="BI63" s="231">
        <v>236.75</v>
      </c>
      <c r="BJ63" s="231">
        <v>229.25</v>
      </c>
      <c r="BK63" s="231">
        <v>281</v>
      </c>
      <c r="BL63" s="231">
        <v>249.75</v>
      </c>
      <c r="BM63" s="231">
        <v>138.25</v>
      </c>
      <c r="BN63" s="40">
        <v>94</v>
      </c>
    </row>
    <row r="64" spans="2:66" ht="15.75" x14ac:dyDescent="0.25">
      <c r="B64" s="62" t="s">
        <v>76</v>
      </c>
      <c r="C64" s="40" t="s">
        <v>607</v>
      </c>
      <c r="N64" s="47">
        <v>24566.59</v>
      </c>
      <c r="O64" s="47">
        <v>26853.43</v>
      </c>
      <c r="P64" s="47">
        <v>24752.82</v>
      </c>
      <c r="Q64" s="47">
        <v>25437.02</v>
      </c>
      <c r="R64" s="65">
        <v>21832.57</v>
      </c>
      <c r="S64" s="65">
        <v>18429.87</v>
      </c>
      <c r="U64" s="80" t="s">
        <v>609</v>
      </c>
      <c r="V64" s="150"/>
      <c r="W64" s="62"/>
      <c r="AF64" s="47">
        <v>9148.81</v>
      </c>
      <c r="AG64" s="47">
        <v>10804.98</v>
      </c>
      <c r="AH64" s="47">
        <v>11013.65</v>
      </c>
      <c r="AI64" s="47">
        <v>10820.55</v>
      </c>
      <c r="AJ64" s="65">
        <v>7925.22</v>
      </c>
      <c r="AK64" s="65">
        <v>5810.44</v>
      </c>
      <c r="AM64" s="80" t="s">
        <v>610</v>
      </c>
      <c r="AX64" s="47">
        <v>15417.78</v>
      </c>
      <c r="AY64" s="47">
        <v>16048.45</v>
      </c>
      <c r="AZ64" s="47">
        <v>13739.17</v>
      </c>
      <c r="BA64" s="47">
        <v>14616.47</v>
      </c>
      <c r="BB64" s="65">
        <v>13907.35</v>
      </c>
      <c r="BC64" s="40">
        <v>12619.43</v>
      </c>
      <c r="BH64" s="62" t="s">
        <v>76</v>
      </c>
      <c r="BI64" s="231">
        <v>9131.81</v>
      </c>
      <c r="BJ64" s="231">
        <v>10640.23</v>
      </c>
      <c r="BK64" s="231">
        <v>11005.65</v>
      </c>
      <c r="BL64" s="231">
        <v>10767</v>
      </c>
      <c r="BM64" s="231">
        <v>7773.78</v>
      </c>
      <c r="BN64" s="40">
        <v>5642.5</v>
      </c>
    </row>
    <row r="65" spans="2:66" ht="15.75" x14ac:dyDescent="0.25">
      <c r="B65" s="62" t="s">
        <v>77</v>
      </c>
      <c r="C65" s="40" t="s">
        <v>607</v>
      </c>
      <c r="N65" s="47">
        <v>53688.959999999999</v>
      </c>
      <c r="O65" s="47">
        <v>52374.879999999997</v>
      </c>
      <c r="P65" s="47">
        <v>50870.89</v>
      </c>
      <c r="Q65" s="47">
        <v>44300.17</v>
      </c>
      <c r="R65" s="65">
        <v>43681.02</v>
      </c>
      <c r="S65" s="65">
        <v>42612.43</v>
      </c>
      <c r="U65" s="80" t="s">
        <v>609</v>
      </c>
      <c r="V65" s="150"/>
      <c r="W65" s="62"/>
      <c r="AF65" s="47">
        <v>22559.53</v>
      </c>
      <c r="AG65" s="47">
        <v>22081.81</v>
      </c>
      <c r="AH65" s="47">
        <v>21078.02</v>
      </c>
      <c r="AI65" s="47">
        <v>16820.89</v>
      </c>
      <c r="AJ65" s="65">
        <v>16060.29</v>
      </c>
      <c r="AK65" s="65">
        <v>16070.67</v>
      </c>
      <c r="AM65" s="80" t="s">
        <v>610</v>
      </c>
      <c r="AX65" s="47">
        <v>31129.43</v>
      </c>
      <c r="AY65" s="47">
        <v>30293.07</v>
      </c>
      <c r="AZ65" s="47">
        <v>29792.87</v>
      </c>
      <c r="BA65" s="47">
        <v>27479.279999999999</v>
      </c>
      <c r="BB65" s="65">
        <v>27620.73</v>
      </c>
      <c r="BC65" s="40">
        <v>26541.759999999998</v>
      </c>
      <c r="BH65" s="62" t="s">
        <v>77</v>
      </c>
      <c r="BI65" s="231">
        <v>22153.53</v>
      </c>
      <c r="BJ65" s="231">
        <v>21627.56</v>
      </c>
      <c r="BK65" s="231">
        <v>20474.419999999998</v>
      </c>
      <c r="BL65" s="231">
        <v>16537.89</v>
      </c>
      <c r="BM65" s="231">
        <v>15665.79</v>
      </c>
      <c r="BN65" s="40">
        <v>15730.42</v>
      </c>
    </row>
    <row r="66" spans="2:66" ht="15.75" x14ac:dyDescent="0.25">
      <c r="B66" s="62" t="s">
        <v>78</v>
      </c>
      <c r="C66" s="40" t="s">
        <v>607</v>
      </c>
      <c r="N66" s="47">
        <v>16008.74</v>
      </c>
      <c r="O66" s="47">
        <v>17099.169999999998</v>
      </c>
      <c r="P66" s="47">
        <v>18379.39</v>
      </c>
      <c r="Q66" s="47">
        <v>18848.27</v>
      </c>
      <c r="R66" s="65">
        <v>18607.73</v>
      </c>
      <c r="S66" s="65">
        <v>18892.990000000002</v>
      </c>
      <c r="U66" s="80" t="s">
        <v>609</v>
      </c>
      <c r="V66" s="150"/>
      <c r="W66" s="62"/>
      <c r="AF66" s="47">
        <v>9494.35</v>
      </c>
      <c r="AG66" s="47">
        <v>10158.6</v>
      </c>
      <c r="AH66" s="47">
        <v>10707.15</v>
      </c>
      <c r="AI66" s="47">
        <v>10650.91</v>
      </c>
      <c r="AJ66" s="65">
        <v>10498.24</v>
      </c>
      <c r="AK66" s="65">
        <v>10227.58</v>
      </c>
      <c r="AM66" s="80" t="s">
        <v>610</v>
      </c>
      <c r="AX66" s="47">
        <v>6514.39</v>
      </c>
      <c r="AY66" s="47">
        <v>6940.57</v>
      </c>
      <c r="AZ66" s="47">
        <v>7672.24</v>
      </c>
      <c r="BA66" s="47">
        <v>8197.36</v>
      </c>
      <c r="BB66" s="65">
        <v>8109.49</v>
      </c>
      <c r="BC66" s="40">
        <v>8665.41</v>
      </c>
      <c r="BH66" s="62" t="s">
        <v>78</v>
      </c>
      <c r="BI66" s="231">
        <v>9488.35</v>
      </c>
      <c r="BJ66" s="231">
        <v>10089.6</v>
      </c>
      <c r="BK66" s="231">
        <v>10635.15</v>
      </c>
      <c r="BL66" s="231">
        <v>10650.91</v>
      </c>
      <c r="BM66" s="231">
        <v>10479.24</v>
      </c>
      <c r="BN66" s="40">
        <v>10177.33</v>
      </c>
    </row>
    <row r="67" spans="2:66" ht="15.75" x14ac:dyDescent="0.25">
      <c r="B67" s="62" t="s">
        <v>79</v>
      </c>
      <c r="C67" s="40" t="s">
        <v>607</v>
      </c>
      <c r="N67" s="47">
        <v>12632.18</v>
      </c>
      <c r="O67" s="47">
        <v>11975.08</v>
      </c>
      <c r="P67" s="47">
        <v>12774.42</v>
      </c>
      <c r="Q67" s="47">
        <v>11510.21</v>
      </c>
      <c r="R67" s="65">
        <v>11727.2</v>
      </c>
      <c r="S67" s="65">
        <v>10485.76</v>
      </c>
      <c r="U67" s="80" t="s">
        <v>609</v>
      </c>
      <c r="V67" s="150"/>
      <c r="W67" s="62"/>
      <c r="AF67" s="47">
        <v>2580.62</v>
      </c>
      <c r="AG67" s="47">
        <v>2297.54</v>
      </c>
      <c r="AH67" s="47">
        <v>2220.17</v>
      </c>
      <c r="AI67" s="47">
        <v>1655.79</v>
      </c>
      <c r="AJ67" s="65">
        <v>1761.6</v>
      </c>
      <c r="AK67" s="65">
        <v>1467.67</v>
      </c>
      <c r="AM67" s="80" t="s">
        <v>610</v>
      </c>
      <c r="AX67" s="47">
        <v>10051.56</v>
      </c>
      <c r="AY67" s="47">
        <v>9677.5400000000009</v>
      </c>
      <c r="AZ67" s="47">
        <v>10554.25</v>
      </c>
      <c r="BA67" s="47">
        <v>9854.42</v>
      </c>
      <c r="BB67" s="65">
        <v>9965.6</v>
      </c>
      <c r="BC67" s="40">
        <v>9018.09</v>
      </c>
      <c r="BH67" s="62" t="s">
        <v>79</v>
      </c>
      <c r="BI67" s="231">
        <v>1659.12</v>
      </c>
      <c r="BJ67" s="231">
        <v>1522.46</v>
      </c>
      <c r="BK67" s="231">
        <v>1474.92</v>
      </c>
      <c r="BL67" s="231">
        <v>1232.55</v>
      </c>
      <c r="BM67" s="231">
        <v>1387.35</v>
      </c>
      <c r="BN67" s="40">
        <v>1247.67</v>
      </c>
    </row>
    <row r="68" spans="2:66" ht="15.75" x14ac:dyDescent="0.25">
      <c r="B68" s="62" t="s">
        <v>80</v>
      </c>
      <c r="C68" s="40" t="s">
        <v>607</v>
      </c>
      <c r="N68" s="47">
        <v>14645.57</v>
      </c>
      <c r="O68" s="47">
        <v>14305.89</v>
      </c>
      <c r="P68" s="47">
        <v>15562.9</v>
      </c>
      <c r="Q68" s="47">
        <v>16821.29</v>
      </c>
      <c r="R68" s="65">
        <v>18515.259999999998</v>
      </c>
      <c r="S68" s="65">
        <v>18832.95</v>
      </c>
      <c r="U68" s="80" t="s">
        <v>609</v>
      </c>
      <c r="V68" s="150"/>
      <c r="W68" s="62"/>
      <c r="AF68" s="47">
        <v>4641.21</v>
      </c>
      <c r="AG68" s="47">
        <v>4620.43</v>
      </c>
      <c r="AH68" s="47">
        <v>5312.37</v>
      </c>
      <c r="AI68" s="47">
        <v>5978.35</v>
      </c>
      <c r="AJ68" s="65">
        <v>6338.04</v>
      </c>
      <c r="AK68" s="65">
        <v>6970.5</v>
      </c>
      <c r="AM68" s="80" t="s">
        <v>610</v>
      </c>
      <c r="AX68" s="47">
        <v>10004.370000000001</v>
      </c>
      <c r="AY68" s="47">
        <v>9685.4599999999991</v>
      </c>
      <c r="AZ68" s="47">
        <v>10250.530000000001</v>
      </c>
      <c r="BA68" s="47">
        <v>10842.94</v>
      </c>
      <c r="BB68" s="65">
        <v>12177.22</v>
      </c>
      <c r="BC68" s="40">
        <v>11862.45</v>
      </c>
      <c r="BH68" s="62" t="s">
        <v>80</v>
      </c>
      <c r="BI68" s="231">
        <v>4503.46</v>
      </c>
      <c r="BJ68" s="231">
        <v>4559.42</v>
      </c>
      <c r="BK68" s="231">
        <v>5299.37</v>
      </c>
      <c r="BL68" s="231">
        <v>5950.35</v>
      </c>
      <c r="BM68" s="231">
        <v>6252.04</v>
      </c>
      <c r="BN68" s="40">
        <v>6744.5</v>
      </c>
    </row>
    <row r="69" spans="2:66" s="65" customFormat="1" ht="15.75" x14ac:dyDescent="0.25">
      <c r="B69" s="201" t="s">
        <v>24</v>
      </c>
      <c r="C69" s="202" t="s">
        <v>607</v>
      </c>
      <c r="D69" s="202"/>
      <c r="E69" s="202"/>
      <c r="F69" s="202"/>
      <c r="G69" s="202"/>
      <c r="H69" s="202"/>
      <c r="I69" s="202"/>
      <c r="J69" s="202"/>
      <c r="K69" s="202"/>
      <c r="L69" s="202"/>
      <c r="M69" s="202"/>
      <c r="N69" s="196">
        <v>632162.07000000007</v>
      </c>
      <c r="O69" s="196">
        <v>607415.12999999989</v>
      </c>
      <c r="P69" s="196">
        <v>627382.02000000014</v>
      </c>
      <c r="Q69" s="196">
        <v>631146.62</v>
      </c>
      <c r="R69" s="196">
        <v>678889.22999999986</v>
      </c>
      <c r="S69" s="196">
        <v>705961.34</v>
      </c>
      <c r="U69" s="203" t="s">
        <v>609</v>
      </c>
      <c r="V69" s="204"/>
      <c r="W69" s="201"/>
      <c r="X69" s="202"/>
      <c r="Y69" s="202"/>
      <c r="Z69" s="202"/>
      <c r="AA69" s="202"/>
      <c r="AB69" s="202"/>
      <c r="AC69" s="202"/>
      <c r="AD69" s="202"/>
      <c r="AE69" s="202"/>
      <c r="AF69" s="196">
        <v>207617.73000000004</v>
      </c>
      <c r="AG69" s="196">
        <v>191987.9</v>
      </c>
      <c r="AH69" s="196">
        <v>203990.91999999995</v>
      </c>
      <c r="AI69" s="196">
        <v>202141.94999999998</v>
      </c>
      <c r="AJ69" s="196">
        <v>228885.56</v>
      </c>
      <c r="AK69" s="196">
        <v>252865.82</v>
      </c>
      <c r="AM69" s="203" t="s">
        <v>610</v>
      </c>
      <c r="AN69" s="202"/>
      <c r="AO69" s="202"/>
      <c r="AP69" s="202"/>
      <c r="AQ69" s="202"/>
      <c r="AR69" s="202"/>
      <c r="AS69" s="202"/>
      <c r="AT69" s="202"/>
      <c r="AU69" s="202"/>
      <c r="AV69" s="202"/>
      <c r="AW69" s="202"/>
      <c r="AX69" s="196">
        <v>424544.37000000005</v>
      </c>
      <c r="AY69" s="196">
        <v>415427.23000000004</v>
      </c>
      <c r="AZ69" s="196">
        <v>423391.1</v>
      </c>
      <c r="BA69" s="196">
        <v>429004.66999999993</v>
      </c>
      <c r="BB69" s="196">
        <v>450003.66999999987</v>
      </c>
      <c r="BC69" s="65">
        <v>453095.52</v>
      </c>
      <c r="BH69" s="201" t="s">
        <v>24</v>
      </c>
      <c r="BI69" s="231">
        <v>203033.74</v>
      </c>
      <c r="BJ69" s="231">
        <v>186985.56</v>
      </c>
      <c r="BK69" s="231">
        <v>199618.92</v>
      </c>
      <c r="BL69" s="231">
        <v>198946.07</v>
      </c>
      <c r="BM69" s="231">
        <v>225711.32</v>
      </c>
      <c r="BN69" s="65">
        <v>248410.07</v>
      </c>
    </row>
    <row r="70" spans="2:66" s="48" customFormat="1" ht="15.75" x14ac:dyDescent="0.25">
      <c r="B70" s="59"/>
      <c r="C70" s="52"/>
      <c r="D70" s="52"/>
      <c r="E70" s="52"/>
      <c r="F70" s="52"/>
      <c r="G70" s="52"/>
      <c r="H70" s="52"/>
      <c r="I70" s="52"/>
      <c r="J70" s="52"/>
      <c r="K70" s="52"/>
      <c r="L70" s="52"/>
      <c r="M70" s="52"/>
      <c r="N70" s="53"/>
      <c r="O70" s="53"/>
      <c r="P70" s="53"/>
      <c r="Q70" s="50"/>
      <c r="R70" s="105"/>
      <c r="S70" s="105"/>
      <c r="T70" s="52"/>
      <c r="U70" s="56"/>
      <c r="V70" s="52"/>
      <c r="W70" s="52"/>
      <c r="X70" s="52"/>
      <c r="Y70" s="52"/>
      <c r="Z70" s="52"/>
      <c r="AA70" s="52"/>
      <c r="AB70" s="52"/>
      <c r="AC70" s="52"/>
      <c r="AD70" s="52"/>
      <c r="AE70" s="52"/>
      <c r="AF70" s="53"/>
      <c r="AG70" s="53"/>
      <c r="AH70" s="53"/>
      <c r="AI70" s="52"/>
      <c r="AJ70" s="107"/>
      <c r="AK70" s="107"/>
      <c r="AL70" s="52"/>
      <c r="AM70" s="56"/>
      <c r="AN70" s="52"/>
      <c r="AO70" s="52"/>
      <c r="AP70" s="52"/>
      <c r="AQ70" s="52"/>
      <c r="AR70" s="52"/>
      <c r="AS70" s="52"/>
      <c r="AT70" s="52"/>
      <c r="AU70" s="52"/>
      <c r="AV70" s="52"/>
      <c r="AW70" s="52"/>
      <c r="AX70" s="53"/>
      <c r="AY70" s="53"/>
      <c r="AZ70" s="53"/>
      <c r="BA70" s="52"/>
      <c r="BB70" s="107"/>
      <c r="BC70" s="52"/>
    </row>
    <row r="71" spans="2:66" s="55" customFormat="1" x14ac:dyDescent="0.2">
      <c r="B71" s="55" t="s">
        <v>109</v>
      </c>
      <c r="D71" s="68">
        <v>2000</v>
      </c>
      <c r="E71" s="68">
        <v>2001</v>
      </c>
      <c r="F71" s="68">
        <v>2002</v>
      </c>
      <c r="G71" s="68">
        <v>2003</v>
      </c>
      <c r="H71" s="68">
        <v>2004</v>
      </c>
      <c r="I71" s="68">
        <v>2005</v>
      </c>
      <c r="J71" s="68">
        <v>2006</v>
      </c>
      <c r="K71" s="68">
        <v>2007</v>
      </c>
      <c r="L71" s="68">
        <v>2008</v>
      </c>
      <c r="M71" s="68">
        <v>2009</v>
      </c>
      <c r="N71" s="68">
        <v>2010</v>
      </c>
      <c r="O71" s="68">
        <v>2011</v>
      </c>
      <c r="P71" s="68">
        <v>2012</v>
      </c>
      <c r="Q71" s="68">
        <v>2013</v>
      </c>
      <c r="R71" s="68">
        <v>2014</v>
      </c>
      <c r="S71" s="68">
        <v>2015</v>
      </c>
      <c r="T71" s="194" t="s">
        <v>668</v>
      </c>
      <c r="U71" s="68"/>
      <c r="V71" s="68">
        <v>2000</v>
      </c>
      <c r="W71" s="68">
        <v>2001</v>
      </c>
      <c r="X71" s="68">
        <v>2002</v>
      </c>
      <c r="Y71" s="68">
        <v>2003</v>
      </c>
      <c r="Z71" s="68">
        <v>2004</v>
      </c>
      <c r="AA71" s="68">
        <v>2005</v>
      </c>
      <c r="AB71" s="68">
        <v>2006</v>
      </c>
      <c r="AC71" s="68">
        <v>2007</v>
      </c>
      <c r="AD71" s="68">
        <v>2008</v>
      </c>
      <c r="AE71" s="68">
        <v>2009</v>
      </c>
      <c r="AF71" s="68">
        <v>2010</v>
      </c>
      <c r="AG71" s="68">
        <v>2011</v>
      </c>
      <c r="AH71" s="68">
        <v>2012</v>
      </c>
      <c r="AI71" s="68">
        <v>2013</v>
      </c>
      <c r="AJ71" s="68">
        <v>2014</v>
      </c>
      <c r="AK71" s="68">
        <v>2015</v>
      </c>
      <c r="AL71" s="68"/>
      <c r="AM71" s="69"/>
      <c r="AN71" s="68">
        <v>2000</v>
      </c>
      <c r="AO71" s="68">
        <v>2001</v>
      </c>
      <c r="AP71" s="68">
        <v>2002</v>
      </c>
      <c r="AQ71" s="68">
        <v>2003</v>
      </c>
      <c r="AR71" s="68">
        <v>2004</v>
      </c>
      <c r="AS71" s="68">
        <v>2005</v>
      </c>
      <c r="AT71" s="68">
        <v>2006</v>
      </c>
      <c r="AU71" s="68">
        <v>2007</v>
      </c>
      <c r="AV71" s="68">
        <v>2008</v>
      </c>
      <c r="AW71" s="68">
        <v>2009</v>
      </c>
      <c r="AX71" s="68">
        <v>2010</v>
      </c>
      <c r="AY71" s="68">
        <v>2011</v>
      </c>
      <c r="AZ71" s="68">
        <v>2012</v>
      </c>
      <c r="BA71" s="68">
        <v>2013</v>
      </c>
      <c r="BB71" s="68">
        <v>2014</v>
      </c>
      <c r="BC71" s="70">
        <v>2015</v>
      </c>
      <c r="BD71" s="71"/>
      <c r="BE71" s="71"/>
      <c r="BF71" s="71"/>
      <c r="BG71" s="72"/>
      <c r="BH71" s="72"/>
      <c r="BI71" s="72"/>
    </row>
    <row r="72" spans="2:66" s="48" customFormat="1" x14ac:dyDescent="0.2">
      <c r="B72" s="48" t="s">
        <v>49</v>
      </c>
      <c r="C72" s="48" t="s">
        <v>102</v>
      </c>
      <c r="D72" s="48">
        <v>3602</v>
      </c>
      <c r="E72" s="48">
        <v>3001</v>
      </c>
      <c r="F72" s="48">
        <v>2779</v>
      </c>
      <c r="G72" s="48">
        <v>2514</v>
      </c>
      <c r="H72" s="48">
        <v>2904</v>
      </c>
      <c r="I72" s="48">
        <v>2862</v>
      </c>
      <c r="J72" s="48">
        <v>2925</v>
      </c>
      <c r="K72" s="48">
        <v>2945</v>
      </c>
      <c r="L72" s="48">
        <v>2449</v>
      </c>
      <c r="M72" s="48">
        <v>2013</v>
      </c>
      <c r="N72" s="48">
        <v>1901</v>
      </c>
      <c r="O72" s="48">
        <v>1931</v>
      </c>
      <c r="P72" s="48">
        <v>1995</v>
      </c>
      <c r="Q72" s="48">
        <v>1801</v>
      </c>
      <c r="R72" s="85">
        <v>1915</v>
      </c>
      <c r="S72" s="85">
        <v>1746</v>
      </c>
      <c r="T72" s="159">
        <v>0.76247871086073626</v>
      </c>
      <c r="U72" s="78" t="s">
        <v>101</v>
      </c>
      <c r="AC72" s="48">
        <v>404</v>
      </c>
      <c r="AD72" s="48">
        <v>474</v>
      </c>
      <c r="AE72" s="48">
        <v>403</v>
      </c>
      <c r="AF72" s="48">
        <v>177</v>
      </c>
      <c r="AG72" s="48">
        <v>191</v>
      </c>
      <c r="AH72" s="48">
        <v>211</v>
      </c>
      <c r="AI72" s="48">
        <v>196</v>
      </c>
      <c r="AJ72" s="85">
        <v>330</v>
      </c>
      <c r="AK72" s="85">
        <v>263</v>
      </c>
      <c r="AM72" s="78" t="s">
        <v>104</v>
      </c>
      <c r="AU72" s="48">
        <v>2541</v>
      </c>
      <c r="AV72" s="48">
        <v>1975</v>
      </c>
      <c r="AW72" s="48">
        <v>1610</v>
      </c>
      <c r="AX72" s="48">
        <v>1724</v>
      </c>
      <c r="AY72" s="48">
        <v>1739</v>
      </c>
      <c r="AZ72" s="48">
        <v>1784</v>
      </c>
      <c r="BA72" s="48">
        <v>1605</v>
      </c>
      <c r="BB72" s="85">
        <v>1585</v>
      </c>
      <c r="BC72" s="48">
        <v>1483</v>
      </c>
    </row>
    <row r="73" spans="2:66" s="48" customFormat="1" x14ac:dyDescent="0.2">
      <c r="B73" s="48" t="s">
        <v>50</v>
      </c>
      <c r="C73" s="48" t="s">
        <v>102</v>
      </c>
      <c r="D73" s="48">
        <v>2052</v>
      </c>
      <c r="E73" s="48">
        <v>1828</v>
      </c>
      <c r="F73" s="48">
        <v>1867</v>
      </c>
      <c r="G73" s="48">
        <v>1874</v>
      </c>
      <c r="H73" s="48">
        <v>1939</v>
      </c>
      <c r="I73" s="48">
        <v>2107</v>
      </c>
      <c r="J73" s="48">
        <v>2264</v>
      </c>
      <c r="K73" s="48">
        <v>2366</v>
      </c>
      <c r="L73" s="48">
        <v>2525</v>
      </c>
      <c r="M73" s="48">
        <v>2634</v>
      </c>
      <c r="N73" s="48">
        <v>2396</v>
      </c>
      <c r="O73" s="48">
        <v>2153</v>
      </c>
      <c r="P73" s="48">
        <v>2121</v>
      </c>
      <c r="Q73" s="48">
        <v>2242</v>
      </c>
      <c r="R73" s="85">
        <v>2115</v>
      </c>
      <c r="S73" s="85">
        <v>2086</v>
      </c>
      <c r="T73" s="159">
        <v>0.80076775431861791</v>
      </c>
      <c r="U73" s="78" t="s">
        <v>101</v>
      </c>
      <c r="AC73" s="48">
        <v>437</v>
      </c>
      <c r="AD73" s="48">
        <v>424</v>
      </c>
      <c r="AE73" s="48">
        <v>435</v>
      </c>
      <c r="AF73" s="48">
        <v>328</v>
      </c>
      <c r="AG73" s="48">
        <v>292</v>
      </c>
      <c r="AH73" s="48">
        <v>293</v>
      </c>
      <c r="AI73" s="48">
        <v>283</v>
      </c>
      <c r="AJ73" s="85">
        <v>256</v>
      </c>
      <c r="AK73" s="85">
        <v>289</v>
      </c>
      <c r="AM73" s="78" t="s">
        <v>104</v>
      </c>
      <c r="AU73" s="48">
        <v>1929</v>
      </c>
      <c r="AV73" s="48">
        <v>2101</v>
      </c>
      <c r="AW73" s="48">
        <v>2199</v>
      </c>
      <c r="AX73" s="48">
        <v>2068</v>
      </c>
      <c r="AY73" s="48">
        <v>1861</v>
      </c>
      <c r="AZ73" s="48">
        <v>1828</v>
      </c>
      <c r="BA73" s="48">
        <v>1959</v>
      </c>
      <c r="BB73" s="85">
        <v>1859</v>
      </c>
      <c r="BC73" s="48">
        <v>1797</v>
      </c>
    </row>
    <row r="74" spans="2:66" s="48" customFormat="1" x14ac:dyDescent="0.2">
      <c r="B74" s="48" t="s">
        <v>51</v>
      </c>
      <c r="C74" s="48" t="s">
        <v>102</v>
      </c>
      <c r="D74" s="48">
        <v>1802</v>
      </c>
      <c r="E74" s="48">
        <v>1804</v>
      </c>
      <c r="F74" s="48">
        <v>1740</v>
      </c>
      <c r="G74" s="48">
        <v>1778</v>
      </c>
      <c r="H74" s="48">
        <v>1810</v>
      </c>
      <c r="I74" s="48">
        <v>1839</v>
      </c>
      <c r="J74" s="48">
        <v>2029</v>
      </c>
      <c r="K74" s="48">
        <v>2024</v>
      </c>
      <c r="L74" s="48">
        <v>1886</v>
      </c>
      <c r="M74" s="48">
        <v>1831</v>
      </c>
      <c r="N74" s="48">
        <v>1778</v>
      </c>
      <c r="O74" s="48">
        <v>1659</v>
      </c>
      <c r="P74" s="48">
        <v>1554</v>
      </c>
      <c r="Q74" s="48">
        <v>1473</v>
      </c>
      <c r="R74" s="85">
        <v>2247</v>
      </c>
      <c r="S74" s="85">
        <v>2120</v>
      </c>
      <c r="T74" s="159">
        <v>1.8172466998114176</v>
      </c>
      <c r="U74" s="78" t="s">
        <v>101</v>
      </c>
      <c r="AC74" s="48">
        <v>313</v>
      </c>
      <c r="AD74" s="48">
        <v>275</v>
      </c>
      <c r="AE74" s="48">
        <v>251</v>
      </c>
      <c r="AF74" s="48">
        <v>254</v>
      </c>
      <c r="AG74" s="48">
        <v>202</v>
      </c>
      <c r="AH74" s="48">
        <v>228</v>
      </c>
      <c r="AI74" s="48">
        <v>208</v>
      </c>
      <c r="AJ74" s="85">
        <v>704</v>
      </c>
      <c r="AK74" s="85">
        <v>358</v>
      </c>
      <c r="AM74" s="78" t="s">
        <v>104</v>
      </c>
      <c r="AU74" s="48">
        <v>1711</v>
      </c>
      <c r="AV74" s="48">
        <v>1611</v>
      </c>
      <c r="AW74" s="48">
        <v>1580</v>
      </c>
      <c r="AX74" s="48">
        <v>1524</v>
      </c>
      <c r="AY74" s="48">
        <v>1457</v>
      </c>
      <c r="AZ74" s="48">
        <v>1326</v>
      </c>
      <c r="BA74" s="48">
        <v>1265</v>
      </c>
      <c r="BB74" s="85">
        <v>1543</v>
      </c>
      <c r="BC74" s="48">
        <v>1762</v>
      </c>
    </row>
    <row r="75" spans="2:66" s="48" customFormat="1" x14ac:dyDescent="0.2">
      <c r="B75" s="48" t="s">
        <v>52</v>
      </c>
      <c r="C75" s="48" t="s">
        <v>102</v>
      </c>
      <c r="D75" s="48">
        <v>973</v>
      </c>
      <c r="E75" s="48">
        <v>927</v>
      </c>
      <c r="F75" s="48">
        <v>957</v>
      </c>
      <c r="G75" s="48">
        <v>965</v>
      </c>
      <c r="H75" s="48">
        <v>1060</v>
      </c>
      <c r="I75" s="48">
        <v>1078</v>
      </c>
      <c r="J75" s="48">
        <v>937</v>
      </c>
      <c r="K75" s="48">
        <v>816</v>
      </c>
      <c r="L75" s="48">
        <v>838</v>
      </c>
      <c r="M75" s="48">
        <v>748</v>
      </c>
      <c r="N75" s="48">
        <v>817</v>
      </c>
      <c r="O75" s="48">
        <v>829</v>
      </c>
      <c r="P75" s="48">
        <v>898</v>
      </c>
      <c r="Q75" s="48">
        <v>982</v>
      </c>
      <c r="R75" s="85">
        <v>1143</v>
      </c>
      <c r="S75" s="85">
        <v>1180</v>
      </c>
      <c r="T75" s="159">
        <v>1.3461099703399497</v>
      </c>
      <c r="U75" s="78" t="s">
        <v>101</v>
      </c>
      <c r="AC75" s="48">
        <v>104</v>
      </c>
      <c r="AD75" s="48">
        <v>103</v>
      </c>
      <c r="AE75" s="48">
        <v>58</v>
      </c>
      <c r="AF75" s="48">
        <v>70</v>
      </c>
      <c r="AG75" s="48">
        <v>62</v>
      </c>
      <c r="AH75" s="48">
        <v>62</v>
      </c>
      <c r="AI75" s="48">
        <v>55</v>
      </c>
      <c r="AJ75" s="85">
        <v>61</v>
      </c>
      <c r="AK75" s="85">
        <v>86</v>
      </c>
      <c r="AM75" s="78" t="s">
        <v>104</v>
      </c>
      <c r="AU75" s="48">
        <v>712</v>
      </c>
      <c r="AV75" s="48">
        <v>735</v>
      </c>
      <c r="AW75" s="48">
        <v>690</v>
      </c>
      <c r="AX75" s="48">
        <v>747</v>
      </c>
      <c r="AY75" s="48">
        <v>767</v>
      </c>
      <c r="AZ75" s="48">
        <v>836</v>
      </c>
      <c r="BA75" s="48">
        <v>927</v>
      </c>
      <c r="BB75" s="85">
        <v>1082</v>
      </c>
      <c r="BC75" s="48">
        <v>1094</v>
      </c>
    </row>
    <row r="76" spans="2:66" s="48" customFormat="1" x14ac:dyDescent="0.2">
      <c r="B76" s="48" t="s">
        <v>53</v>
      </c>
      <c r="C76" s="48" t="s">
        <v>102</v>
      </c>
      <c r="D76" s="48">
        <v>652</v>
      </c>
      <c r="E76" s="48">
        <v>656</v>
      </c>
      <c r="F76" s="48">
        <v>648</v>
      </c>
      <c r="G76" s="48">
        <v>680</v>
      </c>
      <c r="H76" s="48">
        <v>700</v>
      </c>
      <c r="I76" s="48">
        <v>814</v>
      </c>
      <c r="J76" s="48">
        <v>774</v>
      </c>
      <c r="K76" s="48">
        <v>796</v>
      </c>
      <c r="L76" s="48">
        <v>829</v>
      </c>
      <c r="M76" s="48">
        <v>786</v>
      </c>
      <c r="N76" s="48">
        <v>743</v>
      </c>
      <c r="O76" s="48">
        <v>709</v>
      </c>
      <c r="P76" s="48">
        <v>684</v>
      </c>
      <c r="Q76" s="48">
        <v>725</v>
      </c>
      <c r="R76" s="85">
        <v>693</v>
      </c>
      <c r="S76" s="85">
        <v>634</v>
      </c>
      <c r="T76" s="159">
        <v>1.2385231490525495</v>
      </c>
      <c r="U76" s="78" t="s">
        <v>101</v>
      </c>
      <c r="AC76" s="48">
        <v>224</v>
      </c>
      <c r="AD76" s="48">
        <v>239</v>
      </c>
      <c r="AE76" s="48">
        <v>207</v>
      </c>
      <c r="AF76" s="48">
        <v>182</v>
      </c>
      <c r="AG76" s="48">
        <v>148</v>
      </c>
      <c r="AH76" s="48">
        <v>138</v>
      </c>
      <c r="AI76" s="48">
        <v>154</v>
      </c>
      <c r="AJ76" s="85">
        <v>153</v>
      </c>
      <c r="AK76" s="85">
        <v>158</v>
      </c>
      <c r="AM76" s="78" t="s">
        <v>104</v>
      </c>
      <c r="AU76" s="48">
        <v>572</v>
      </c>
      <c r="AV76" s="48">
        <v>590</v>
      </c>
      <c r="AW76" s="48">
        <v>579</v>
      </c>
      <c r="AX76" s="48">
        <v>561</v>
      </c>
      <c r="AY76" s="48">
        <v>561</v>
      </c>
      <c r="AZ76" s="48">
        <v>546</v>
      </c>
      <c r="BA76" s="48">
        <v>571</v>
      </c>
      <c r="BB76" s="85">
        <v>540</v>
      </c>
      <c r="BC76" s="48">
        <v>476</v>
      </c>
    </row>
    <row r="77" spans="2:66" s="48" customFormat="1" x14ac:dyDescent="0.2">
      <c r="B77" s="48" t="s">
        <v>54</v>
      </c>
      <c r="C77" s="48" t="s">
        <v>102</v>
      </c>
      <c r="D77" s="48">
        <v>1669</v>
      </c>
      <c r="E77" s="48">
        <v>2015</v>
      </c>
      <c r="F77" s="48">
        <v>1755</v>
      </c>
      <c r="G77" s="48">
        <v>2048</v>
      </c>
      <c r="H77" s="48">
        <v>2050</v>
      </c>
      <c r="I77" s="48">
        <v>2047</v>
      </c>
      <c r="J77" s="48">
        <v>2176</v>
      </c>
      <c r="K77" s="48">
        <v>2309</v>
      </c>
      <c r="L77" s="48">
        <v>2070</v>
      </c>
      <c r="M77" s="48">
        <v>1900</v>
      </c>
      <c r="N77" s="48">
        <v>2409</v>
      </c>
      <c r="O77" s="48">
        <v>2338</v>
      </c>
      <c r="P77" s="48">
        <v>2479</v>
      </c>
      <c r="Q77" s="48">
        <v>2278</v>
      </c>
      <c r="R77" s="85">
        <v>2018</v>
      </c>
      <c r="S77" s="85">
        <v>2297</v>
      </c>
      <c r="T77" s="159">
        <v>1.5319461117780446</v>
      </c>
      <c r="U77" s="78" t="s">
        <v>101</v>
      </c>
      <c r="AC77" s="48">
        <v>452</v>
      </c>
      <c r="AD77" s="48">
        <v>357</v>
      </c>
      <c r="AE77" s="48">
        <v>220</v>
      </c>
      <c r="AF77" s="48">
        <v>513</v>
      </c>
      <c r="AG77" s="48">
        <v>458</v>
      </c>
      <c r="AH77" s="48">
        <v>486</v>
      </c>
      <c r="AI77" s="48">
        <v>483</v>
      </c>
      <c r="AJ77" s="85">
        <v>439</v>
      </c>
      <c r="AK77" s="85">
        <v>636</v>
      </c>
      <c r="AM77" s="78" t="s">
        <v>104</v>
      </c>
      <c r="AU77" s="48">
        <v>1857</v>
      </c>
      <c r="AV77" s="48">
        <v>1713</v>
      </c>
      <c r="AW77" s="48">
        <v>1680</v>
      </c>
      <c r="AX77" s="48">
        <v>1896</v>
      </c>
      <c r="AY77" s="48">
        <v>1880</v>
      </c>
      <c r="AZ77" s="48">
        <v>1993</v>
      </c>
      <c r="BA77" s="48">
        <v>1795</v>
      </c>
      <c r="BB77" s="85">
        <v>1579</v>
      </c>
      <c r="BC77" s="48">
        <v>1661</v>
      </c>
    </row>
    <row r="78" spans="2:66" s="48" customFormat="1" x14ac:dyDescent="0.2">
      <c r="B78" s="48" t="s">
        <v>55</v>
      </c>
      <c r="C78" s="48" t="s">
        <v>102</v>
      </c>
      <c r="D78" s="48">
        <v>2891</v>
      </c>
      <c r="E78" s="48">
        <v>2445</v>
      </c>
      <c r="F78" s="48">
        <v>2166</v>
      </c>
      <c r="G78" s="48">
        <v>1886</v>
      </c>
      <c r="H78" s="48">
        <v>1870</v>
      </c>
      <c r="I78" s="48">
        <v>2115</v>
      </c>
      <c r="J78" s="48">
        <v>1786</v>
      </c>
      <c r="K78" s="48">
        <v>2061</v>
      </c>
      <c r="L78" s="48">
        <v>2173</v>
      </c>
      <c r="M78" s="48">
        <v>2216</v>
      </c>
      <c r="N78" s="48">
        <v>2205</v>
      </c>
      <c r="O78" s="48">
        <v>2149</v>
      </c>
      <c r="P78" s="48">
        <v>1882</v>
      </c>
      <c r="Q78" s="48">
        <v>1751</v>
      </c>
      <c r="R78" s="85">
        <v>1856</v>
      </c>
      <c r="S78" s="85">
        <v>1861</v>
      </c>
      <c r="T78" s="159">
        <v>1.2552273033859436</v>
      </c>
      <c r="U78" s="78" t="s">
        <v>101</v>
      </c>
      <c r="AC78" s="48">
        <v>235</v>
      </c>
      <c r="AD78" s="48">
        <v>250</v>
      </c>
      <c r="AE78" s="48">
        <v>256</v>
      </c>
      <c r="AF78" s="48">
        <v>276</v>
      </c>
      <c r="AG78" s="48">
        <v>271</v>
      </c>
      <c r="AH78" s="48">
        <v>268</v>
      </c>
      <c r="AI78" s="48">
        <v>226</v>
      </c>
      <c r="AJ78" s="85">
        <v>219</v>
      </c>
      <c r="AK78" s="85">
        <v>266</v>
      </c>
      <c r="AM78" s="78" t="s">
        <v>104</v>
      </c>
      <c r="AU78" s="48">
        <v>1826</v>
      </c>
      <c r="AV78" s="48">
        <v>1923</v>
      </c>
      <c r="AW78" s="48">
        <v>1960</v>
      </c>
      <c r="AX78" s="48">
        <v>1929</v>
      </c>
      <c r="AY78" s="48">
        <v>1878</v>
      </c>
      <c r="AZ78" s="48">
        <v>1614</v>
      </c>
      <c r="BA78" s="48">
        <v>1525</v>
      </c>
      <c r="BB78" s="85">
        <v>1637</v>
      </c>
      <c r="BC78" s="48">
        <v>1595</v>
      </c>
    </row>
    <row r="79" spans="2:66" s="48" customFormat="1" x14ac:dyDescent="0.2">
      <c r="B79" s="48" t="s">
        <v>56</v>
      </c>
      <c r="C79" s="48" t="s">
        <v>102</v>
      </c>
      <c r="D79" s="48">
        <v>1348</v>
      </c>
      <c r="E79" s="48">
        <v>1311</v>
      </c>
      <c r="F79" s="48">
        <v>1361</v>
      </c>
      <c r="G79" s="48">
        <v>1444</v>
      </c>
      <c r="H79" s="48">
        <v>1706</v>
      </c>
      <c r="I79" s="48">
        <v>1750</v>
      </c>
      <c r="J79" s="48">
        <v>1859</v>
      </c>
      <c r="K79" s="48">
        <v>1941</v>
      </c>
      <c r="L79" s="48">
        <v>2111</v>
      </c>
      <c r="M79" s="48">
        <v>2059</v>
      </c>
      <c r="N79" s="48">
        <v>1918</v>
      </c>
      <c r="O79" s="48">
        <v>1834</v>
      </c>
      <c r="P79" s="48">
        <v>2065</v>
      </c>
      <c r="Q79" s="48">
        <v>1853</v>
      </c>
      <c r="R79" s="85">
        <v>1917</v>
      </c>
      <c r="S79" s="85">
        <v>1787</v>
      </c>
      <c r="T79" s="159">
        <v>1.4629553827261563</v>
      </c>
      <c r="U79" s="78" t="s">
        <v>101</v>
      </c>
      <c r="AC79" s="48">
        <v>460</v>
      </c>
      <c r="AD79" s="48">
        <v>525</v>
      </c>
      <c r="AE79" s="48">
        <v>471</v>
      </c>
      <c r="AF79" s="48">
        <v>423</v>
      </c>
      <c r="AG79" s="48">
        <v>350</v>
      </c>
      <c r="AH79" s="48">
        <v>433</v>
      </c>
      <c r="AI79" s="48">
        <v>263</v>
      </c>
      <c r="AJ79" s="85">
        <v>295</v>
      </c>
      <c r="AK79" s="85">
        <v>263</v>
      </c>
      <c r="AM79" s="78" t="s">
        <v>104</v>
      </c>
      <c r="AU79" s="48">
        <v>1481</v>
      </c>
      <c r="AV79" s="48">
        <v>1586</v>
      </c>
      <c r="AW79" s="48">
        <v>1588</v>
      </c>
      <c r="AX79" s="48">
        <v>1495</v>
      </c>
      <c r="AY79" s="48">
        <v>1484</v>
      </c>
      <c r="AZ79" s="48">
        <v>1632</v>
      </c>
      <c r="BA79" s="48">
        <v>1590</v>
      </c>
      <c r="BB79" s="85">
        <v>1622</v>
      </c>
      <c r="BC79" s="48">
        <v>1524</v>
      </c>
    </row>
    <row r="80" spans="2:66" s="48" customFormat="1" x14ac:dyDescent="0.2">
      <c r="B80" s="48" t="s">
        <v>57</v>
      </c>
      <c r="C80" s="48" t="s">
        <v>102</v>
      </c>
      <c r="D80" s="48">
        <v>1022</v>
      </c>
      <c r="E80" s="48">
        <v>986</v>
      </c>
      <c r="F80" s="48">
        <v>1013</v>
      </c>
      <c r="G80" s="48">
        <v>1029</v>
      </c>
      <c r="H80" s="48">
        <v>1172</v>
      </c>
      <c r="I80" s="48">
        <v>1128</v>
      </c>
      <c r="J80" s="48">
        <v>1174</v>
      </c>
      <c r="K80" s="48">
        <v>1359</v>
      </c>
      <c r="L80" s="48">
        <v>1420</v>
      </c>
      <c r="M80" s="48">
        <v>1482</v>
      </c>
      <c r="N80" s="48">
        <v>1490</v>
      </c>
      <c r="O80" s="48">
        <v>1402</v>
      </c>
      <c r="P80" s="48">
        <v>1240</v>
      </c>
      <c r="Q80" s="48">
        <v>1213</v>
      </c>
      <c r="R80" s="85">
        <v>1328</v>
      </c>
      <c r="S80" s="85">
        <v>1345</v>
      </c>
      <c r="T80" s="159">
        <v>1.2601892626253162</v>
      </c>
      <c r="U80" s="78" t="s">
        <v>101</v>
      </c>
      <c r="AC80" s="48">
        <v>334</v>
      </c>
      <c r="AD80" s="48">
        <v>355</v>
      </c>
      <c r="AE80" s="48">
        <v>396</v>
      </c>
      <c r="AF80" s="48">
        <v>385</v>
      </c>
      <c r="AG80" s="48">
        <v>343</v>
      </c>
      <c r="AH80" s="48">
        <v>277</v>
      </c>
      <c r="AI80" s="48">
        <v>247</v>
      </c>
      <c r="AJ80" s="85">
        <v>280</v>
      </c>
      <c r="AK80" s="85">
        <v>296</v>
      </c>
      <c r="AM80" s="78" t="s">
        <v>104</v>
      </c>
      <c r="AU80" s="48">
        <v>1025</v>
      </c>
      <c r="AV80" s="48">
        <v>1065</v>
      </c>
      <c r="AW80" s="48">
        <v>1086</v>
      </c>
      <c r="AX80" s="48">
        <v>1105</v>
      </c>
      <c r="AY80" s="48">
        <v>1059</v>
      </c>
      <c r="AZ80" s="48">
        <v>963</v>
      </c>
      <c r="BA80" s="48">
        <v>966</v>
      </c>
      <c r="BB80" s="85">
        <v>1048</v>
      </c>
      <c r="BC80" s="48">
        <v>1049</v>
      </c>
    </row>
    <row r="81" spans="2:55" s="48" customFormat="1" x14ac:dyDescent="0.2">
      <c r="B81" s="48" t="s">
        <v>58</v>
      </c>
      <c r="C81" s="48" t="s">
        <v>102</v>
      </c>
      <c r="D81" s="48">
        <v>1287</v>
      </c>
      <c r="E81" s="48">
        <v>1195</v>
      </c>
      <c r="F81" s="48">
        <v>1267</v>
      </c>
      <c r="G81" s="48">
        <v>1128</v>
      </c>
      <c r="H81" s="48">
        <v>1423</v>
      </c>
      <c r="I81" s="48">
        <v>1553</v>
      </c>
      <c r="J81" s="48">
        <v>1309</v>
      </c>
      <c r="K81" s="48">
        <v>1513</v>
      </c>
      <c r="L81" s="48">
        <v>1499</v>
      </c>
      <c r="M81" s="48">
        <v>1557</v>
      </c>
      <c r="N81" s="48">
        <v>1560</v>
      </c>
      <c r="O81" s="48">
        <v>1589</v>
      </c>
      <c r="P81" s="48">
        <v>1606</v>
      </c>
      <c r="Q81" s="48">
        <v>1533</v>
      </c>
      <c r="R81" s="85">
        <v>1549</v>
      </c>
      <c r="S81" s="85">
        <v>1555</v>
      </c>
      <c r="T81" s="159">
        <v>1.5237628613424792</v>
      </c>
      <c r="U81" s="78" t="s">
        <v>101</v>
      </c>
      <c r="AC81" s="48">
        <v>388</v>
      </c>
      <c r="AD81" s="48">
        <v>393</v>
      </c>
      <c r="AE81" s="48">
        <v>472</v>
      </c>
      <c r="AF81" s="48">
        <v>465</v>
      </c>
      <c r="AG81" s="48">
        <v>452</v>
      </c>
      <c r="AH81" s="48">
        <v>431</v>
      </c>
      <c r="AI81" s="48">
        <v>414</v>
      </c>
      <c r="AJ81" s="85">
        <v>409</v>
      </c>
      <c r="AK81" s="85">
        <v>413</v>
      </c>
      <c r="AM81" s="78" t="s">
        <v>104</v>
      </c>
      <c r="AU81" s="48">
        <v>1125</v>
      </c>
      <c r="AV81" s="48">
        <v>1106</v>
      </c>
      <c r="AW81" s="48">
        <v>1085</v>
      </c>
      <c r="AX81" s="48">
        <v>1095</v>
      </c>
      <c r="AY81" s="48">
        <v>1137</v>
      </c>
      <c r="AZ81" s="48">
        <v>1175</v>
      </c>
      <c r="BA81" s="48">
        <v>1119</v>
      </c>
      <c r="BB81" s="85">
        <v>1140</v>
      </c>
      <c r="BC81" s="48">
        <v>1142</v>
      </c>
    </row>
    <row r="82" spans="2:55" s="48" customFormat="1" x14ac:dyDescent="0.2">
      <c r="B82" s="48" t="s">
        <v>59</v>
      </c>
      <c r="C82" s="48" t="s">
        <v>102</v>
      </c>
      <c r="D82" s="48">
        <v>847</v>
      </c>
      <c r="E82" s="48">
        <v>765</v>
      </c>
      <c r="F82" s="48">
        <v>939</v>
      </c>
      <c r="G82" s="48">
        <v>884</v>
      </c>
      <c r="H82" s="48">
        <v>965</v>
      </c>
      <c r="I82" s="48">
        <v>1050</v>
      </c>
      <c r="J82" s="48">
        <v>924</v>
      </c>
      <c r="K82" s="48">
        <v>991</v>
      </c>
      <c r="L82" s="48">
        <v>932</v>
      </c>
      <c r="M82" s="48">
        <v>943</v>
      </c>
      <c r="N82" s="48">
        <v>955</v>
      </c>
      <c r="O82" s="48">
        <v>986</v>
      </c>
      <c r="P82" s="48">
        <v>1022</v>
      </c>
      <c r="Q82" s="48">
        <v>1023</v>
      </c>
      <c r="R82" s="85">
        <v>991</v>
      </c>
      <c r="S82" s="85">
        <v>972</v>
      </c>
      <c r="T82" s="159">
        <v>1.052175795626759</v>
      </c>
      <c r="U82" s="78" t="s">
        <v>101</v>
      </c>
      <c r="AC82" s="48">
        <v>107</v>
      </c>
      <c r="AD82" s="48">
        <v>107</v>
      </c>
      <c r="AE82" s="48">
        <v>111</v>
      </c>
      <c r="AF82" s="48">
        <v>121</v>
      </c>
      <c r="AG82" s="48">
        <v>125</v>
      </c>
      <c r="AH82" s="48">
        <v>121</v>
      </c>
      <c r="AI82" s="48">
        <v>84</v>
      </c>
      <c r="AJ82" s="85">
        <v>79</v>
      </c>
      <c r="AK82" s="85">
        <v>69</v>
      </c>
      <c r="AM82" s="78" t="s">
        <v>104</v>
      </c>
      <c r="AU82" s="48">
        <v>884</v>
      </c>
      <c r="AV82" s="48">
        <v>825</v>
      </c>
      <c r="AW82" s="48">
        <v>832</v>
      </c>
      <c r="AX82" s="48">
        <v>834</v>
      </c>
      <c r="AY82" s="48">
        <v>861</v>
      </c>
      <c r="AZ82" s="48">
        <v>901</v>
      </c>
      <c r="BA82" s="48">
        <v>939</v>
      </c>
      <c r="BB82" s="85">
        <v>912</v>
      </c>
      <c r="BC82" s="48">
        <v>903</v>
      </c>
    </row>
    <row r="83" spans="2:55" s="48" customFormat="1" x14ac:dyDescent="0.2">
      <c r="B83" s="48" t="s">
        <v>60</v>
      </c>
      <c r="C83" s="48" t="s">
        <v>102</v>
      </c>
      <c r="D83" s="48">
        <v>6393</v>
      </c>
      <c r="E83" s="48">
        <v>5969</v>
      </c>
      <c r="F83" s="48">
        <v>5958</v>
      </c>
      <c r="G83" s="48">
        <v>6084</v>
      </c>
      <c r="H83" s="48">
        <v>5963</v>
      </c>
      <c r="I83" s="48">
        <v>5672</v>
      </c>
      <c r="J83" s="48">
        <v>5413</v>
      </c>
      <c r="K83" s="48">
        <v>4944</v>
      </c>
      <c r="L83" s="48">
        <v>4664</v>
      </c>
      <c r="M83" s="48">
        <v>4571</v>
      </c>
      <c r="N83" s="48">
        <v>4596</v>
      </c>
      <c r="O83" s="48">
        <v>4379</v>
      </c>
      <c r="P83" s="48">
        <v>4233</v>
      </c>
      <c r="Q83" s="48">
        <v>4304</v>
      </c>
      <c r="R83" s="85">
        <v>4764</v>
      </c>
      <c r="S83" s="85">
        <v>4907</v>
      </c>
      <c r="T83" s="159">
        <v>0.9959811642445402</v>
      </c>
      <c r="U83" s="78" t="s">
        <v>101</v>
      </c>
      <c r="AC83" s="48">
        <v>960</v>
      </c>
      <c r="AD83" s="48">
        <v>857</v>
      </c>
      <c r="AE83" s="48">
        <v>813</v>
      </c>
      <c r="AF83" s="48">
        <v>795</v>
      </c>
      <c r="AG83" s="48">
        <v>761</v>
      </c>
      <c r="AH83" s="48">
        <v>721</v>
      </c>
      <c r="AI83" s="48">
        <v>822</v>
      </c>
      <c r="AJ83" s="85">
        <v>1243</v>
      </c>
      <c r="AK83" s="85">
        <v>1356</v>
      </c>
      <c r="AM83" s="78" t="s">
        <v>104</v>
      </c>
      <c r="AU83" s="48">
        <v>3984</v>
      </c>
      <c r="AV83" s="48">
        <v>3807</v>
      </c>
      <c r="AW83" s="48">
        <v>3758</v>
      </c>
      <c r="AX83" s="48">
        <v>3800</v>
      </c>
      <c r="AY83" s="48">
        <v>3618</v>
      </c>
      <c r="AZ83" s="48">
        <v>3512</v>
      </c>
      <c r="BA83" s="48">
        <v>3482</v>
      </c>
      <c r="BB83" s="85">
        <v>3521</v>
      </c>
      <c r="BC83" s="48">
        <v>3551</v>
      </c>
    </row>
    <row r="84" spans="2:55" s="48" customFormat="1" x14ac:dyDescent="0.2">
      <c r="B84" s="48" t="s">
        <v>61</v>
      </c>
      <c r="C84" s="48" t="s">
        <v>102</v>
      </c>
      <c r="D84" s="48">
        <v>803</v>
      </c>
      <c r="E84" s="48">
        <v>779</v>
      </c>
      <c r="F84" s="48">
        <v>768</v>
      </c>
      <c r="G84" s="48">
        <v>765</v>
      </c>
      <c r="H84" s="48">
        <v>765</v>
      </c>
      <c r="I84" s="48">
        <v>744</v>
      </c>
      <c r="J84" s="48">
        <v>664</v>
      </c>
      <c r="K84" s="48">
        <v>660</v>
      </c>
      <c r="L84" s="48">
        <v>590</v>
      </c>
      <c r="M84" s="48">
        <v>586</v>
      </c>
      <c r="N84" s="48">
        <v>571</v>
      </c>
      <c r="O84" s="48">
        <v>531</v>
      </c>
      <c r="P84" s="48">
        <v>544</v>
      </c>
      <c r="Q84" s="48">
        <v>535</v>
      </c>
      <c r="R84" s="85">
        <v>488</v>
      </c>
      <c r="S84" s="85">
        <v>480</v>
      </c>
      <c r="T84" s="159">
        <v>1.761467889908257</v>
      </c>
      <c r="U84" s="78" t="s">
        <v>101</v>
      </c>
      <c r="AC84" s="48">
        <v>97</v>
      </c>
      <c r="AD84" s="48">
        <v>93</v>
      </c>
      <c r="AE84" s="48">
        <v>94</v>
      </c>
      <c r="AF84" s="48">
        <v>86</v>
      </c>
      <c r="AG84" s="48">
        <v>83</v>
      </c>
      <c r="AH84" s="48">
        <v>73</v>
      </c>
      <c r="AI84" s="48">
        <v>69</v>
      </c>
      <c r="AJ84" s="85">
        <v>47</v>
      </c>
      <c r="AK84" s="85">
        <v>47</v>
      </c>
      <c r="AM84" s="78" t="s">
        <v>104</v>
      </c>
      <c r="AU84" s="48">
        <v>563</v>
      </c>
      <c r="AV84" s="48">
        <v>497</v>
      </c>
      <c r="AW84" s="48">
        <v>492</v>
      </c>
      <c r="AX84" s="48">
        <v>482</v>
      </c>
      <c r="AY84" s="48">
        <v>445</v>
      </c>
      <c r="AZ84" s="48">
        <v>470</v>
      </c>
      <c r="BA84" s="48">
        <v>466</v>
      </c>
      <c r="BB84" s="85">
        <v>441</v>
      </c>
      <c r="BC84" s="48">
        <v>433</v>
      </c>
    </row>
    <row r="85" spans="2:55" s="48" customFormat="1" x14ac:dyDescent="0.2">
      <c r="B85" s="48" t="s">
        <v>62</v>
      </c>
      <c r="C85" s="48" t="s">
        <v>102</v>
      </c>
      <c r="D85" s="48">
        <v>2287</v>
      </c>
      <c r="E85" s="48">
        <v>2281</v>
      </c>
      <c r="F85" s="48">
        <v>2098</v>
      </c>
      <c r="G85" s="48">
        <v>2010</v>
      </c>
      <c r="H85" s="48">
        <v>2006</v>
      </c>
      <c r="I85" s="48">
        <v>2169</v>
      </c>
      <c r="J85" s="48">
        <v>2325</v>
      </c>
      <c r="K85" s="48">
        <v>2334</v>
      </c>
      <c r="L85" s="48">
        <v>2325</v>
      </c>
      <c r="M85" s="48">
        <v>2445</v>
      </c>
      <c r="N85" s="48">
        <v>2594</v>
      </c>
      <c r="O85" s="48">
        <v>2368</v>
      </c>
      <c r="P85" s="48">
        <v>2385</v>
      </c>
      <c r="Q85" s="48">
        <v>2441</v>
      </c>
      <c r="R85" s="85">
        <v>2511</v>
      </c>
      <c r="S85" s="85">
        <v>2418</v>
      </c>
      <c r="T85" s="159">
        <v>1.5338746511037809</v>
      </c>
      <c r="U85" s="78" t="s">
        <v>101</v>
      </c>
      <c r="AC85" s="48">
        <v>529</v>
      </c>
      <c r="AD85" s="48">
        <v>548</v>
      </c>
      <c r="AE85" s="48">
        <v>630</v>
      </c>
      <c r="AF85" s="48">
        <v>712</v>
      </c>
      <c r="AG85" s="48">
        <v>595</v>
      </c>
      <c r="AH85" s="48">
        <v>607</v>
      </c>
      <c r="AI85" s="48">
        <v>610</v>
      </c>
      <c r="AJ85" s="85">
        <v>608</v>
      </c>
      <c r="AK85" s="85">
        <v>621</v>
      </c>
      <c r="AM85" s="78" t="s">
        <v>104</v>
      </c>
      <c r="AU85" s="48">
        <v>1805</v>
      </c>
      <c r="AV85" s="48">
        <v>1777</v>
      </c>
      <c r="AW85" s="48">
        <v>1815</v>
      </c>
      <c r="AX85" s="48">
        <v>1882</v>
      </c>
      <c r="AY85" s="48">
        <v>1773</v>
      </c>
      <c r="AZ85" s="48">
        <v>1778</v>
      </c>
      <c r="BA85" s="48">
        <v>1831</v>
      </c>
      <c r="BB85" s="85">
        <v>1903</v>
      </c>
      <c r="BC85" s="48">
        <v>1797</v>
      </c>
    </row>
    <row r="86" spans="2:55" s="48" customFormat="1" x14ac:dyDescent="0.2">
      <c r="B86" s="48" t="s">
        <v>63</v>
      </c>
      <c r="C86" s="48" t="s">
        <v>102</v>
      </c>
      <c r="D86" s="48">
        <v>6496</v>
      </c>
      <c r="E86" s="48">
        <v>5858</v>
      </c>
      <c r="F86" s="48">
        <v>5629</v>
      </c>
      <c r="G86" s="48">
        <v>6082</v>
      </c>
      <c r="H86" s="48">
        <v>6875</v>
      </c>
      <c r="I86" s="48">
        <v>7294</v>
      </c>
      <c r="J86" s="48">
        <v>7305</v>
      </c>
      <c r="K86" s="48">
        <v>7265</v>
      </c>
      <c r="L86" s="48">
        <v>6489</v>
      </c>
      <c r="M86" s="48">
        <v>6002</v>
      </c>
      <c r="N86" s="48">
        <v>4834</v>
      </c>
      <c r="O86" s="48">
        <v>4439</v>
      </c>
      <c r="P86" s="48">
        <v>4289</v>
      </c>
      <c r="Q86" s="48">
        <v>4198</v>
      </c>
      <c r="R86" s="85">
        <v>3823</v>
      </c>
      <c r="S86" s="85">
        <v>3617</v>
      </c>
      <c r="T86" s="159">
        <v>0.98486086151500296</v>
      </c>
      <c r="U86" s="78" t="s">
        <v>101</v>
      </c>
      <c r="AC86" s="48">
        <v>1695</v>
      </c>
      <c r="AD86" s="48">
        <v>1425</v>
      </c>
      <c r="AE86" s="48">
        <v>1412</v>
      </c>
      <c r="AF86" s="48">
        <v>1220</v>
      </c>
      <c r="AG86" s="48">
        <v>1238</v>
      </c>
      <c r="AH86" s="48">
        <v>1186</v>
      </c>
      <c r="AI86" s="48">
        <v>1154</v>
      </c>
      <c r="AJ86" s="85">
        <v>1079</v>
      </c>
      <c r="AK86" s="85">
        <v>1121</v>
      </c>
      <c r="AM86" s="78" t="s">
        <v>104</v>
      </c>
      <c r="AU86" s="48">
        <v>5570</v>
      </c>
      <c r="AV86" s="48">
        <v>5064</v>
      </c>
      <c r="AW86" s="48">
        <v>4590</v>
      </c>
      <c r="AX86" s="48">
        <v>3614</v>
      </c>
      <c r="AY86" s="48">
        <v>3200</v>
      </c>
      <c r="AZ86" s="48">
        <v>3103</v>
      </c>
      <c r="BA86" s="48">
        <v>3044</v>
      </c>
      <c r="BB86" s="85">
        <v>2744</v>
      </c>
      <c r="BC86" s="48">
        <v>2496</v>
      </c>
    </row>
    <row r="87" spans="2:55" s="48" customFormat="1" x14ac:dyDescent="0.2">
      <c r="B87" s="48" t="s">
        <v>64</v>
      </c>
      <c r="C87" s="48" t="s">
        <v>102</v>
      </c>
      <c r="D87" s="48">
        <v>9763</v>
      </c>
      <c r="E87" s="48">
        <v>8802</v>
      </c>
      <c r="F87" s="48">
        <v>8789</v>
      </c>
      <c r="G87" s="48">
        <v>9040</v>
      </c>
      <c r="H87" s="48">
        <v>9102</v>
      </c>
      <c r="I87" s="48">
        <v>9223</v>
      </c>
      <c r="J87" s="48">
        <v>9013</v>
      </c>
      <c r="K87" s="48">
        <v>8586</v>
      </c>
      <c r="L87" s="48">
        <v>8264</v>
      </c>
      <c r="M87" s="48">
        <v>8284</v>
      </c>
      <c r="N87" s="48">
        <v>7899</v>
      </c>
      <c r="O87" s="48">
        <v>7253</v>
      </c>
      <c r="P87" s="48">
        <v>6981</v>
      </c>
      <c r="Q87" s="48">
        <v>6212</v>
      </c>
      <c r="R87" s="85">
        <v>5722</v>
      </c>
      <c r="S87" s="85">
        <v>6368</v>
      </c>
      <c r="T87" s="159">
        <v>1.0619528058033854</v>
      </c>
      <c r="U87" s="78" t="s">
        <v>101</v>
      </c>
      <c r="AC87" s="48">
        <v>1392</v>
      </c>
      <c r="AD87" s="48">
        <v>1271</v>
      </c>
      <c r="AE87" s="48">
        <v>1337</v>
      </c>
      <c r="AF87" s="48">
        <v>1052</v>
      </c>
      <c r="AG87" s="48">
        <v>893</v>
      </c>
      <c r="AH87" s="48">
        <v>799</v>
      </c>
      <c r="AI87" s="48">
        <v>465</v>
      </c>
      <c r="AJ87" s="85">
        <v>351</v>
      </c>
      <c r="AK87" s="85">
        <v>703</v>
      </c>
      <c r="AM87" s="78" t="s">
        <v>104</v>
      </c>
      <c r="AU87" s="48">
        <v>7194</v>
      </c>
      <c r="AV87" s="48">
        <v>6993</v>
      </c>
      <c r="AW87" s="48">
        <v>6947</v>
      </c>
      <c r="AX87" s="48">
        <v>6847</v>
      </c>
      <c r="AY87" s="48">
        <v>6359</v>
      </c>
      <c r="AZ87" s="48">
        <v>6182</v>
      </c>
      <c r="BA87" s="48">
        <v>5747</v>
      </c>
      <c r="BB87" s="85">
        <v>5371</v>
      </c>
      <c r="BC87" s="48">
        <v>5665</v>
      </c>
    </row>
    <row r="88" spans="2:55" s="48" customFormat="1" x14ac:dyDescent="0.2">
      <c r="B88" s="48" t="s">
        <v>65</v>
      </c>
      <c r="C88" s="48" t="s">
        <v>102</v>
      </c>
      <c r="D88" s="48">
        <v>2915</v>
      </c>
      <c r="E88" s="48">
        <v>2748</v>
      </c>
      <c r="F88" s="48">
        <v>2670</v>
      </c>
      <c r="G88" s="48">
        <v>3055</v>
      </c>
      <c r="H88" s="48">
        <v>2957</v>
      </c>
      <c r="I88" s="48">
        <v>2764</v>
      </c>
      <c r="J88" s="48">
        <v>2633</v>
      </c>
      <c r="K88" s="48">
        <v>2252</v>
      </c>
      <c r="L88" s="48">
        <v>2105</v>
      </c>
      <c r="M88" s="48">
        <v>2073</v>
      </c>
      <c r="N88" s="48">
        <v>2038</v>
      </c>
      <c r="O88" s="48">
        <v>2051</v>
      </c>
      <c r="P88" s="48">
        <v>1981</v>
      </c>
      <c r="Q88" s="48">
        <v>1921</v>
      </c>
      <c r="R88" s="85">
        <v>2061</v>
      </c>
      <c r="S88" s="85">
        <v>1922</v>
      </c>
      <c r="T88" s="159">
        <v>0.82453882453882454</v>
      </c>
      <c r="U88" s="78" t="s">
        <v>101</v>
      </c>
      <c r="AC88" s="48">
        <v>325</v>
      </c>
      <c r="AD88" s="48">
        <v>268</v>
      </c>
      <c r="AE88" s="48">
        <v>237</v>
      </c>
      <c r="AF88" s="48">
        <v>219</v>
      </c>
      <c r="AG88" s="48">
        <v>312</v>
      </c>
      <c r="AH88" s="48">
        <v>301</v>
      </c>
      <c r="AI88" s="48">
        <v>284</v>
      </c>
      <c r="AJ88" s="85">
        <v>309</v>
      </c>
      <c r="AK88" s="85">
        <v>270</v>
      </c>
      <c r="AM88" s="78" t="s">
        <v>104</v>
      </c>
      <c r="AU88" s="48">
        <v>1927</v>
      </c>
      <c r="AV88" s="48">
        <v>1837</v>
      </c>
      <c r="AW88" s="48">
        <v>1836</v>
      </c>
      <c r="AX88" s="48">
        <v>1812</v>
      </c>
      <c r="AY88" s="48">
        <v>1739</v>
      </c>
      <c r="AZ88" s="48">
        <v>1680</v>
      </c>
      <c r="BA88" s="48">
        <v>1637</v>
      </c>
      <c r="BB88" s="85">
        <v>1752</v>
      </c>
      <c r="BC88" s="48">
        <v>1652</v>
      </c>
    </row>
    <row r="89" spans="2:55" s="48" customFormat="1" x14ac:dyDescent="0.2">
      <c r="B89" s="48" t="s">
        <v>66</v>
      </c>
      <c r="C89" s="48" t="s">
        <v>102</v>
      </c>
      <c r="D89" s="48">
        <v>1281</v>
      </c>
      <c r="E89" s="48">
        <v>1146</v>
      </c>
      <c r="F89" s="48">
        <v>1255</v>
      </c>
      <c r="G89" s="48">
        <v>1104</v>
      </c>
      <c r="H89" s="48">
        <v>1137</v>
      </c>
      <c r="I89" s="48">
        <v>1298</v>
      </c>
      <c r="J89" s="48">
        <v>1222</v>
      </c>
      <c r="K89" s="48">
        <v>1343</v>
      </c>
      <c r="L89" s="48">
        <v>1383</v>
      </c>
      <c r="M89" s="48">
        <v>1422</v>
      </c>
      <c r="N89" s="48">
        <v>1396</v>
      </c>
      <c r="O89" s="48">
        <v>1276</v>
      </c>
      <c r="P89" s="48">
        <v>1252</v>
      </c>
      <c r="Q89" s="48">
        <v>1358</v>
      </c>
      <c r="R89" s="85">
        <v>1344</v>
      </c>
      <c r="S89" s="85">
        <v>1261</v>
      </c>
      <c r="T89" s="159">
        <v>1.5790132732281494</v>
      </c>
      <c r="U89" s="78" t="s">
        <v>101</v>
      </c>
      <c r="AC89" s="48">
        <v>257</v>
      </c>
      <c r="AD89" s="48">
        <v>259</v>
      </c>
      <c r="AE89" s="48">
        <v>281</v>
      </c>
      <c r="AF89" s="48">
        <v>245</v>
      </c>
      <c r="AG89" s="48">
        <v>164</v>
      </c>
      <c r="AH89" s="48">
        <v>156</v>
      </c>
      <c r="AI89" s="48">
        <v>197</v>
      </c>
      <c r="AJ89" s="85">
        <v>204</v>
      </c>
      <c r="AK89" s="85">
        <v>205</v>
      </c>
      <c r="AM89" s="78" t="s">
        <v>104</v>
      </c>
      <c r="AU89" s="48">
        <v>1086</v>
      </c>
      <c r="AV89" s="48">
        <v>1124</v>
      </c>
      <c r="AW89" s="48">
        <v>1141</v>
      </c>
      <c r="AX89" s="48">
        <v>1151</v>
      </c>
      <c r="AY89" s="48">
        <v>1112</v>
      </c>
      <c r="AZ89" s="48">
        <v>1096</v>
      </c>
      <c r="BA89" s="48">
        <v>1161</v>
      </c>
      <c r="BB89" s="85">
        <v>1140</v>
      </c>
      <c r="BC89" s="48">
        <v>1056</v>
      </c>
    </row>
    <row r="90" spans="2:55" s="48" customFormat="1" x14ac:dyDescent="0.2">
      <c r="B90" s="48" t="s">
        <v>67</v>
      </c>
      <c r="C90" s="48" t="s">
        <v>102</v>
      </c>
      <c r="D90" s="48">
        <v>1319</v>
      </c>
      <c r="E90" s="48">
        <v>1256</v>
      </c>
      <c r="F90" s="48">
        <v>1113</v>
      </c>
      <c r="G90" s="48">
        <v>1084</v>
      </c>
      <c r="H90" s="48">
        <v>1201</v>
      </c>
      <c r="I90" s="48">
        <v>1168</v>
      </c>
      <c r="J90" s="48">
        <v>1213</v>
      </c>
      <c r="K90" s="48">
        <v>1147</v>
      </c>
      <c r="L90" s="48">
        <v>1128</v>
      </c>
      <c r="M90" s="48">
        <v>1086</v>
      </c>
      <c r="N90" s="48">
        <v>981</v>
      </c>
      <c r="O90" s="48">
        <v>993</v>
      </c>
      <c r="P90" s="48">
        <v>1035</v>
      </c>
      <c r="Q90" s="48">
        <v>947</v>
      </c>
      <c r="R90" s="85">
        <v>943</v>
      </c>
      <c r="S90" s="85">
        <v>842</v>
      </c>
      <c r="T90" s="159">
        <v>0.97668483934578354</v>
      </c>
      <c r="U90" s="78" t="s">
        <v>101</v>
      </c>
      <c r="AC90" s="48">
        <v>278</v>
      </c>
      <c r="AD90" s="48">
        <v>274</v>
      </c>
      <c r="AE90" s="48">
        <v>270</v>
      </c>
      <c r="AF90" s="48">
        <v>248</v>
      </c>
      <c r="AG90" s="48">
        <v>232</v>
      </c>
      <c r="AH90" s="48">
        <v>226</v>
      </c>
      <c r="AI90" s="48">
        <v>142</v>
      </c>
      <c r="AJ90" s="85">
        <v>171</v>
      </c>
      <c r="AK90" s="85">
        <v>197</v>
      </c>
      <c r="AM90" s="78" t="s">
        <v>104</v>
      </c>
      <c r="AU90" s="48">
        <v>869</v>
      </c>
      <c r="AV90" s="48">
        <v>854</v>
      </c>
      <c r="AW90" s="48">
        <v>816</v>
      </c>
      <c r="AX90" s="48">
        <v>733</v>
      </c>
      <c r="AY90" s="48">
        <v>761</v>
      </c>
      <c r="AZ90" s="48">
        <v>809</v>
      </c>
      <c r="BA90" s="48">
        <v>805</v>
      </c>
      <c r="BB90" s="85">
        <v>772</v>
      </c>
      <c r="BC90" s="48">
        <v>645</v>
      </c>
    </row>
    <row r="91" spans="2:55" s="48" customFormat="1" x14ac:dyDescent="0.2">
      <c r="B91" s="48" t="s">
        <v>68</v>
      </c>
      <c r="C91" s="48" t="s">
        <v>102</v>
      </c>
      <c r="D91" s="48">
        <v>1056</v>
      </c>
      <c r="E91" s="48">
        <v>1063</v>
      </c>
      <c r="F91" s="48">
        <v>1119</v>
      </c>
      <c r="G91" s="48">
        <v>1205</v>
      </c>
      <c r="H91" s="48">
        <v>1360</v>
      </c>
      <c r="I91" s="48">
        <v>1430</v>
      </c>
      <c r="J91" s="48">
        <v>1324</v>
      </c>
      <c r="K91" s="48">
        <v>1320</v>
      </c>
      <c r="L91" s="48">
        <v>1305</v>
      </c>
      <c r="M91" s="48">
        <v>1312</v>
      </c>
      <c r="N91" s="48">
        <v>1179</v>
      </c>
      <c r="O91" s="48">
        <v>1197</v>
      </c>
      <c r="P91" s="48">
        <v>1211</v>
      </c>
      <c r="Q91" s="48">
        <v>1208</v>
      </c>
      <c r="R91" s="85">
        <v>1262</v>
      </c>
      <c r="S91" s="85">
        <v>1200</v>
      </c>
      <c r="T91" s="159">
        <v>1.2664907651715038</v>
      </c>
      <c r="U91" s="78" t="s">
        <v>101</v>
      </c>
      <c r="AC91" s="48">
        <v>206</v>
      </c>
      <c r="AD91" s="48">
        <v>185</v>
      </c>
      <c r="AE91" s="48">
        <v>263</v>
      </c>
      <c r="AF91" s="48">
        <v>199</v>
      </c>
      <c r="AG91" s="48">
        <v>165</v>
      </c>
      <c r="AH91" s="48">
        <v>161</v>
      </c>
      <c r="AI91" s="48">
        <v>162</v>
      </c>
      <c r="AJ91" s="85">
        <v>195</v>
      </c>
      <c r="AK91" s="85">
        <v>200</v>
      </c>
      <c r="AM91" s="78" t="s">
        <v>104</v>
      </c>
      <c r="AU91" s="48">
        <v>1114</v>
      </c>
      <c r="AV91" s="48">
        <v>1120</v>
      </c>
      <c r="AW91" s="48">
        <v>1049</v>
      </c>
      <c r="AX91" s="48">
        <v>980</v>
      </c>
      <c r="AY91" s="48">
        <v>1032</v>
      </c>
      <c r="AZ91" s="48">
        <v>1050</v>
      </c>
      <c r="BA91" s="48">
        <v>1046</v>
      </c>
      <c r="BB91" s="85">
        <v>1067</v>
      </c>
      <c r="BC91" s="48">
        <v>1000</v>
      </c>
    </row>
    <row r="92" spans="2:55" s="48" customFormat="1" x14ac:dyDescent="0.2">
      <c r="B92" s="48" t="s">
        <v>69</v>
      </c>
      <c r="C92" s="48" t="s">
        <v>102</v>
      </c>
      <c r="D92" s="48">
        <v>1629</v>
      </c>
      <c r="E92" s="48">
        <v>1490</v>
      </c>
      <c r="F92" s="48">
        <v>1301</v>
      </c>
      <c r="G92" s="48">
        <v>1491</v>
      </c>
      <c r="H92" s="48">
        <v>1692</v>
      </c>
      <c r="I92" s="48">
        <v>1503</v>
      </c>
      <c r="J92" s="48">
        <v>1331</v>
      </c>
      <c r="K92" s="48">
        <v>1402</v>
      </c>
      <c r="L92" s="48">
        <v>1564</v>
      </c>
      <c r="M92" s="48">
        <v>1654</v>
      </c>
      <c r="N92" s="48">
        <v>1420</v>
      </c>
      <c r="O92" s="48">
        <v>1427</v>
      </c>
      <c r="P92" s="48">
        <v>1850</v>
      </c>
      <c r="Q92" s="48">
        <v>1988</v>
      </c>
      <c r="R92" s="85">
        <v>1951</v>
      </c>
      <c r="S92" s="85">
        <v>2032</v>
      </c>
      <c r="T92" s="159">
        <v>1.4891901795529496</v>
      </c>
      <c r="U92" s="78" t="s">
        <v>101</v>
      </c>
      <c r="AC92" s="48">
        <v>183</v>
      </c>
      <c r="AD92" s="48">
        <v>181</v>
      </c>
      <c r="AE92" s="48">
        <v>162</v>
      </c>
      <c r="AF92" s="48">
        <v>117</v>
      </c>
      <c r="AG92" s="48">
        <v>101</v>
      </c>
      <c r="AH92" s="48">
        <v>415</v>
      </c>
      <c r="AI92" s="48">
        <v>420</v>
      </c>
      <c r="AJ92" s="85">
        <v>325</v>
      </c>
      <c r="AK92" s="85">
        <v>369</v>
      </c>
      <c r="AM92" s="78" t="s">
        <v>104</v>
      </c>
      <c r="AU92" s="48">
        <v>1219</v>
      </c>
      <c r="AV92" s="48">
        <v>1383</v>
      </c>
      <c r="AW92" s="48">
        <v>1492</v>
      </c>
      <c r="AX92" s="48">
        <v>1303</v>
      </c>
      <c r="AY92" s="48">
        <v>1326</v>
      </c>
      <c r="AZ92" s="48">
        <v>1435</v>
      </c>
      <c r="BA92" s="48">
        <v>1568</v>
      </c>
      <c r="BB92" s="85">
        <v>1626</v>
      </c>
      <c r="BC92" s="48">
        <v>1663</v>
      </c>
    </row>
    <row r="93" spans="2:55" s="48" customFormat="1" x14ac:dyDescent="0.2">
      <c r="B93" s="48" t="s">
        <v>70</v>
      </c>
      <c r="C93" s="48" t="s">
        <v>102</v>
      </c>
      <c r="D93" s="48">
        <v>3075</v>
      </c>
      <c r="E93" s="48">
        <v>2895</v>
      </c>
      <c r="F93" s="48">
        <v>3408</v>
      </c>
      <c r="G93" s="48">
        <v>4370</v>
      </c>
      <c r="H93" s="48">
        <v>4394</v>
      </c>
      <c r="I93" s="48">
        <v>4371</v>
      </c>
      <c r="J93" s="48">
        <v>4339</v>
      </c>
      <c r="K93" s="48">
        <v>4247</v>
      </c>
      <c r="L93" s="48">
        <v>4014</v>
      </c>
      <c r="M93" s="48">
        <v>3944</v>
      </c>
      <c r="N93" s="48">
        <v>3690</v>
      </c>
      <c r="O93" s="48">
        <v>3430</v>
      </c>
      <c r="P93" s="48">
        <v>3308</v>
      </c>
      <c r="Q93" s="48">
        <v>3283</v>
      </c>
      <c r="R93" s="85">
        <v>3381</v>
      </c>
      <c r="S93" s="85">
        <v>3543</v>
      </c>
      <c r="T93" s="159">
        <v>1.0483799378606302</v>
      </c>
      <c r="U93" s="78" t="s">
        <v>101</v>
      </c>
      <c r="AC93" s="48">
        <v>867</v>
      </c>
      <c r="AD93" s="48">
        <v>812</v>
      </c>
      <c r="AE93" s="48">
        <v>804</v>
      </c>
      <c r="AF93" s="48">
        <v>685</v>
      </c>
      <c r="AG93" s="48">
        <v>594</v>
      </c>
      <c r="AH93" s="48">
        <v>509</v>
      </c>
      <c r="AI93" s="48">
        <v>443</v>
      </c>
      <c r="AJ93" s="85">
        <v>426</v>
      </c>
      <c r="AK93" s="85">
        <v>456</v>
      </c>
      <c r="AM93" s="78" t="s">
        <v>104</v>
      </c>
      <c r="AU93" s="48">
        <v>3380</v>
      </c>
      <c r="AV93" s="48">
        <v>3202</v>
      </c>
      <c r="AW93" s="48">
        <v>3140</v>
      </c>
      <c r="AX93" s="48">
        <v>3005</v>
      </c>
      <c r="AY93" s="48">
        <v>2836</v>
      </c>
      <c r="AZ93" s="48">
        <v>2799</v>
      </c>
      <c r="BA93" s="48">
        <v>2840</v>
      </c>
      <c r="BB93" s="85">
        <v>2955</v>
      </c>
      <c r="BC93" s="48">
        <v>3087</v>
      </c>
    </row>
    <row r="94" spans="2:55" s="48" customFormat="1" x14ac:dyDescent="0.2">
      <c r="B94" s="48" t="s">
        <v>71</v>
      </c>
      <c r="C94" s="48" t="s">
        <v>102</v>
      </c>
      <c r="D94" s="48">
        <v>465</v>
      </c>
      <c r="E94" s="48">
        <v>442</v>
      </c>
      <c r="F94" s="48">
        <v>516</v>
      </c>
      <c r="G94" s="48">
        <v>428</v>
      </c>
      <c r="H94" s="48">
        <v>511</v>
      </c>
      <c r="I94" s="48">
        <v>505</v>
      </c>
      <c r="J94" s="48">
        <v>538</v>
      </c>
      <c r="K94" s="48">
        <v>414</v>
      </c>
      <c r="L94" s="48">
        <v>284</v>
      </c>
      <c r="M94" s="48">
        <v>275</v>
      </c>
      <c r="N94" s="48">
        <v>286</v>
      </c>
      <c r="O94" s="48">
        <v>260</v>
      </c>
      <c r="P94" s="48">
        <v>241</v>
      </c>
      <c r="Q94" s="48">
        <v>230</v>
      </c>
      <c r="R94" s="85">
        <v>273</v>
      </c>
      <c r="S94" s="85">
        <v>272</v>
      </c>
      <c r="T94" s="159">
        <v>1.2598425196850394</v>
      </c>
      <c r="U94" s="78" t="s">
        <v>101</v>
      </c>
      <c r="AC94" s="48">
        <v>112</v>
      </c>
      <c r="AD94" s="48">
        <v>36</v>
      </c>
      <c r="AE94" s="48">
        <v>32</v>
      </c>
      <c r="AF94" s="48">
        <v>28</v>
      </c>
      <c r="AG94" s="48">
        <v>27</v>
      </c>
      <c r="AH94" s="48">
        <v>24</v>
      </c>
      <c r="AI94" s="48">
        <v>18</v>
      </c>
      <c r="AJ94" s="85">
        <v>31</v>
      </c>
      <c r="AK94" s="85">
        <v>38</v>
      </c>
      <c r="AM94" s="78" t="s">
        <v>104</v>
      </c>
      <c r="AU94" s="48">
        <v>302</v>
      </c>
      <c r="AV94" s="48">
        <v>248</v>
      </c>
      <c r="AW94" s="48">
        <v>243</v>
      </c>
      <c r="AX94" s="48">
        <v>258</v>
      </c>
      <c r="AY94" s="48">
        <v>233</v>
      </c>
      <c r="AZ94" s="48">
        <v>217</v>
      </c>
      <c r="BA94" s="48">
        <v>212</v>
      </c>
      <c r="BB94" s="85">
        <v>242</v>
      </c>
      <c r="BC94" s="48">
        <v>234</v>
      </c>
    </row>
    <row r="95" spans="2:55" s="48" customFormat="1" x14ac:dyDescent="0.2">
      <c r="B95" s="48" t="s">
        <v>72</v>
      </c>
      <c r="C95" s="48" t="s">
        <v>102</v>
      </c>
      <c r="D95" s="48">
        <v>1463</v>
      </c>
      <c r="E95" s="48">
        <v>1477</v>
      </c>
      <c r="F95" s="48">
        <v>1532</v>
      </c>
      <c r="G95" s="48">
        <v>1618</v>
      </c>
      <c r="H95" s="48">
        <v>1559</v>
      </c>
      <c r="I95" s="48">
        <v>1187</v>
      </c>
      <c r="J95" s="48">
        <v>1222</v>
      </c>
      <c r="K95" s="48">
        <v>1194</v>
      </c>
      <c r="L95" s="48">
        <v>1201</v>
      </c>
      <c r="M95" s="48">
        <v>1216</v>
      </c>
      <c r="N95" s="48">
        <v>1527</v>
      </c>
      <c r="O95" s="48">
        <v>1521</v>
      </c>
      <c r="P95" s="48">
        <v>1357</v>
      </c>
      <c r="Q95" s="48">
        <v>1208</v>
      </c>
      <c r="R95" s="85">
        <v>1355</v>
      </c>
      <c r="S95" s="85">
        <v>1363</v>
      </c>
      <c r="T95" s="159">
        <v>0.91550241805480914</v>
      </c>
      <c r="U95" s="78" t="s">
        <v>101</v>
      </c>
      <c r="AC95" s="48">
        <v>116</v>
      </c>
      <c r="AD95" s="48">
        <v>121</v>
      </c>
      <c r="AE95" s="48">
        <v>105</v>
      </c>
      <c r="AF95" s="48">
        <v>133</v>
      </c>
      <c r="AG95" s="48">
        <v>136</v>
      </c>
      <c r="AH95" s="48">
        <v>130</v>
      </c>
      <c r="AI95" s="48">
        <v>111</v>
      </c>
      <c r="AJ95" s="85">
        <v>128</v>
      </c>
      <c r="AK95" s="85">
        <v>175</v>
      </c>
      <c r="AM95" s="78" t="s">
        <v>104</v>
      </c>
      <c r="AU95" s="48">
        <v>1078</v>
      </c>
      <c r="AV95" s="48">
        <v>1080</v>
      </c>
      <c r="AW95" s="48">
        <v>1111</v>
      </c>
      <c r="AX95" s="48">
        <v>1394</v>
      </c>
      <c r="AY95" s="48">
        <v>1385</v>
      </c>
      <c r="AZ95" s="48">
        <v>1227</v>
      </c>
      <c r="BA95" s="48">
        <v>1097</v>
      </c>
      <c r="BB95" s="85">
        <v>1227</v>
      </c>
      <c r="BC95" s="48">
        <v>1188</v>
      </c>
    </row>
    <row r="96" spans="2:55" s="48" customFormat="1" x14ac:dyDescent="0.2">
      <c r="B96" s="48" t="s">
        <v>73</v>
      </c>
      <c r="C96" s="48" t="s">
        <v>102</v>
      </c>
      <c r="D96" s="48">
        <v>2453</v>
      </c>
      <c r="E96" s="48">
        <v>2542</v>
      </c>
      <c r="F96" s="48">
        <v>2098</v>
      </c>
      <c r="G96" s="48">
        <v>2169</v>
      </c>
      <c r="H96" s="48">
        <v>1814</v>
      </c>
      <c r="I96" s="48">
        <v>1947</v>
      </c>
      <c r="J96" s="48">
        <v>1990</v>
      </c>
      <c r="K96" s="48">
        <v>2305</v>
      </c>
      <c r="L96" s="48">
        <v>2318</v>
      </c>
      <c r="M96" s="48">
        <v>2457</v>
      </c>
      <c r="N96" s="48">
        <v>2222</v>
      </c>
      <c r="O96" s="48">
        <v>1818</v>
      </c>
      <c r="P96" s="48">
        <v>1832</v>
      </c>
      <c r="Q96" s="48">
        <v>1901</v>
      </c>
      <c r="R96" s="85">
        <v>2033</v>
      </c>
      <c r="S96" s="85">
        <v>2293</v>
      </c>
      <c r="T96" s="159">
        <v>1.3160764506686564</v>
      </c>
      <c r="U96" s="78" t="s">
        <v>101</v>
      </c>
      <c r="AC96" s="48">
        <v>776</v>
      </c>
      <c r="AD96" s="48">
        <v>828</v>
      </c>
      <c r="AE96" s="48">
        <v>939</v>
      </c>
      <c r="AF96" s="48">
        <v>696</v>
      </c>
      <c r="AG96" s="48">
        <v>524</v>
      </c>
      <c r="AH96" s="48">
        <v>536</v>
      </c>
      <c r="AI96" s="48">
        <v>495</v>
      </c>
      <c r="AJ96" s="85">
        <v>510</v>
      </c>
      <c r="AK96" s="85">
        <v>559</v>
      </c>
      <c r="AM96" s="78" t="s">
        <v>104</v>
      </c>
      <c r="AU96" s="48">
        <v>1529</v>
      </c>
      <c r="AV96" s="48">
        <v>1490</v>
      </c>
      <c r="AW96" s="48">
        <v>1518</v>
      </c>
      <c r="AX96" s="48">
        <v>1526</v>
      </c>
      <c r="AY96" s="48">
        <v>1293</v>
      </c>
      <c r="AZ96" s="48">
        <v>1296</v>
      </c>
      <c r="BA96" s="48">
        <v>1406</v>
      </c>
      <c r="BB96" s="85">
        <v>1523</v>
      </c>
      <c r="BC96" s="48">
        <v>1734</v>
      </c>
    </row>
    <row r="97" spans="2:61" s="48" customFormat="1" x14ac:dyDescent="0.2">
      <c r="B97" s="48" t="s">
        <v>74</v>
      </c>
      <c r="C97" s="48" t="s">
        <v>102</v>
      </c>
      <c r="D97" s="48">
        <v>1569</v>
      </c>
      <c r="E97" s="48">
        <v>1491</v>
      </c>
      <c r="F97" s="48">
        <v>1553</v>
      </c>
      <c r="G97" s="48">
        <v>1686</v>
      </c>
      <c r="H97" s="48">
        <v>1724</v>
      </c>
      <c r="I97" s="48">
        <v>1604</v>
      </c>
      <c r="J97" s="48">
        <v>1542</v>
      </c>
      <c r="K97" s="48">
        <v>1389</v>
      </c>
      <c r="L97" s="48">
        <v>1337</v>
      </c>
      <c r="M97" s="48">
        <v>1444</v>
      </c>
      <c r="N97" s="48">
        <v>1391</v>
      </c>
      <c r="O97" s="48">
        <v>1375</v>
      </c>
      <c r="P97" s="48">
        <v>1417</v>
      </c>
      <c r="Q97" s="48">
        <v>1414</v>
      </c>
      <c r="R97" s="85">
        <v>1372</v>
      </c>
      <c r="S97" s="85">
        <v>1267</v>
      </c>
      <c r="T97" s="159">
        <v>1.1111111111111112</v>
      </c>
      <c r="U97" s="78" t="s">
        <v>101</v>
      </c>
      <c r="AC97" s="48">
        <v>233</v>
      </c>
      <c r="AD97" s="48">
        <v>241</v>
      </c>
      <c r="AE97" s="48">
        <v>228</v>
      </c>
      <c r="AF97" s="48">
        <v>188</v>
      </c>
      <c r="AG97" s="48">
        <v>167</v>
      </c>
      <c r="AH97" s="48">
        <v>162</v>
      </c>
      <c r="AI97" s="48">
        <v>145</v>
      </c>
      <c r="AJ97" s="85">
        <v>113</v>
      </c>
      <c r="AK97" s="85">
        <v>109</v>
      </c>
      <c r="AM97" s="78" t="s">
        <v>104</v>
      </c>
      <c r="AU97" s="48">
        <v>1156</v>
      </c>
      <c r="AV97" s="48">
        <v>1096</v>
      </c>
      <c r="AW97" s="48">
        <v>1216</v>
      </c>
      <c r="AX97" s="48">
        <v>1203</v>
      </c>
      <c r="AY97" s="48">
        <v>1208</v>
      </c>
      <c r="AZ97" s="48">
        <v>1255</v>
      </c>
      <c r="BA97" s="48">
        <v>1269</v>
      </c>
      <c r="BB97" s="85">
        <v>1259</v>
      </c>
      <c r="BC97" s="48">
        <v>1158</v>
      </c>
    </row>
    <row r="98" spans="2:61" s="48" customFormat="1" x14ac:dyDescent="0.2">
      <c r="B98" s="48" t="s">
        <v>75</v>
      </c>
      <c r="C98" s="48" t="s">
        <v>102</v>
      </c>
      <c r="D98" s="48">
        <v>659</v>
      </c>
      <c r="E98" s="48">
        <v>722</v>
      </c>
      <c r="F98" s="48">
        <v>553</v>
      </c>
      <c r="G98" s="48">
        <v>545</v>
      </c>
      <c r="H98" s="48">
        <v>529</v>
      </c>
      <c r="I98" s="48">
        <v>555</v>
      </c>
      <c r="J98" s="48">
        <v>552</v>
      </c>
      <c r="K98" s="48">
        <v>491</v>
      </c>
      <c r="L98" s="48">
        <v>453</v>
      </c>
      <c r="M98" s="48">
        <v>478</v>
      </c>
      <c r="N98" s="48">
        <v>472</v>
      </c>
      <c r="O98" s="48">
        <v>500</v>
      </c>
      <c r="P98" s="48">
        <v>470</v>
      </c>
      <c r="Q98" s="48">
        <v>444</v>
      </c>
      <c r="R98" s="85">
        <v>371</v>
      </c>
      <c r="S98" s="85">
        <v>337</v>
      </c>
      <c r="T98" s="159">
        <v>1.4507102884201464</v>
      </c>
      <c r="U98" s="78" t="s">
        <v>101</v>
      </c>
      <c r="AC98" s="48">
        <v>62</v>
      </c>
      <c r="AD98" s="48">
        <v>53</v>
      </c>
      <c r="AE98" s="48">
        <v>55</v>
      </c>
      <c r="AF98" s="48">
        <v>60</v>
      </c>
      <c r="AG98" s="48">
        <v>51</v>
      </c>
      <c r="AH98" s="48">
        <v>51</v>
      </c>
      <c r="AI98" s="48">
        <v>48</v>
      </c>
      <c r="AJ98" s="85">
        <v>30</v>
      </c>
      <c r="AK98" s="85">
        <v>27</v>
      </c>
      <c r="AM98" s="78" t="s">
        <v>104</v>
      </c>
      <c r="AU98" s="48">
        <v>429</v>
      </c>
      <c r="AV98" s="48">
        <v>400</v>
      </c>
      <c r="AW98" s="48">
        <v>423</v>
      </c>
      <c r="AX98" s="48">
        <v>412</v>
      </c>
      <c r="AY98" s="48">
        <v>449</v>
      </c>
      <c r="AZ98" s="48">
        <v>419</v>
      </c>
      <c r="BA98" s="48">
        <v>396</v>
      </c>
      <c r="BB98" s="85">
        <v>341</v>
      </c>
      <c r="BC98" s="48">
        <v>310</v>
      </c>
    </row>
    <row r="99" spans="2:61" s="48" customFormat="1" x14ac:dyDescent="0.2">
      <c r="B99" s="48" t="s">
        <v>76</v>
      </c>
      <c r="C99" s="48" t="s">
        <v>102</v>
      </c>
      <c r="D99" s="48">
        <v>1358</v>
      </c>
      <c r="E99" s="48">
        <v>1203</v>
      </c>
      <c r="F99" s="48">
        <v>1298</v>
      </c>
      <c r="G99" s="48">
        <v>1471</v>
      </c>
      <c r="H99" s="48">
        <v>1723</v>
      </c>
      <c r="I99" s="48">
        <v>1735</v>
      </c>
      <c r="J99" s="48">
        <v>1823</v>
      </c>
      <c r="K99" s="48">
        <v>1908</v>
      </c>
      <c r="L99" s="48">
        <v>2045</v>
      </c>
      <c r="M99" s="48">
        <v>2173</v>
      </c>
      <c r="N99" s="48">
        <v>2216</v>
      </c>
      <c r="O99" s="48">
        <v>2437</v>
      </c>
      <c r="P99" s="48">
        <v>2273</v>
      </c>
      <c r="Q99" s="48">
        <v>2252</v>
      </c>
      <c r="R99" s="85">
        <v>1833</v>
      </c>
      <c r="S99" s="85">
        <v>1720</v>
      </c>
      <c r="T99" s="159">
        <v>1.5287529997333571</v>
      </c>
      <c r="U99" s="78" t="s">
        <v>101</v>
      </c>
      <c r="AC99" s="48">
        <v>477</v>
      </c>
      <c r="AD99" s="48">
        <v>487</v>
      </c>
      <c r="AE99" s="48">
        <v>527</v>
      </c>
      <c r="AF99" s="48">
        <v>551</v>
      </c>
      <c r="AG99" s="48">
        <v>665</v>
      </c>
      <c r="AH99" s="48">
        <v>643</v>
      </c>
      <c r="AI99" s="48">
        <v>608</v>
      </c>
      <c r="AJ99" s="85">
        <v>374</v>
      </c>
      <c r="AK99" s="85">
        <v>376</v>
      </c>
      <c r="AM99" s="78" t="s">
        <v>104</v>
      </c>
      <c r="AU99" s="48">
        <v>1431</v>
      </c>
      <c r="AV99" s="48">
        <v>1558</v>
      </c>
      <c r="AW99" s="48">
        <v>1646</v>
      </c>
      <c r="AX99" s="48">
        <v>1665</v>
      </c>
      <c r="AY99" s="48">
        <v>1772</v>
      </c>
      <c r="AZ99" s="48">
        <v>1630</v>
      </c>
      <c r="BA99" s="48">
        <v>1644</v>
      </c>
      <c r="BB99" s="85">
        <v>1459</v>
      </c>
      <c r="BC99" s="48">
        <v>1344</v>
      </c>
    </row>
    <row r="100" spans="2:61" s="48" customFormat="1" x14ac:dyDescent="0.2">
      <c r="B100" s="48" t="s">
        <v>77</v>
      </c>
      <c r="C100" s="48" t="s">
        <v>102</v>
      </c>
      <c r="D100" s="48">
        <v>2629</v>
      </c>
      <c r="E100" s="48">
        <v>2445</v>
      </c>
      <c r="F100" s="48">
        <v>2326</v>
      </c>
      <c r="G100" s="48">
        <v>2568</v>
      </c>
      <c r="H100" s="48">
        <v>2709</v>
      </c>
      <c r="I100" s="48">
        <v>3158</v>
      </c>
      <c r="J100" s="48">
        <v>3507</v>
      </c>
      <c r="K100" s="48">
        <v>3845</v>
      </c>
      <c r="L100" s="48">
        <v>3835</v>
      </c>
      <c r="M100" s="48">
        <v>4131</v>
      </c>
      <c r="N100" s="48">
        <v>4084</v>
      </c>
      <c r="O100" s="48">
        <v>3965</v>
      </c>
      <c r="P100" s="48">
        <v>3936</v>
      </c>
      <c r="Q100" s="48">
        <v>3644</v>
      </c>
      <c r="R100" s="85">
        <v>3620</v>
      </c>
      <c r="S100" s="85">
        <v>3470</v>
      </c>
      <c r="T100" s="159">
        <v>1.1003297818366311</v>
      </c>
      <c r="U100" s="78" t="s">
        <v>101</v>
      </c>
      <c r="AC100" s="48">
        <v>912</v>
      </c>
      <c r="AD100" s="48">
        <v>850</v>
      </c>
      <c r="AE100" s="48">
        <v>1000</v>
      </c>
      <c r="AF100" s="48">
        <v>956</v>
      </c>
      <c r="AG100" s="48">
        <v>908</v>
      </c>
      <c r="AH100" s="48">
        <v>884</v>
      </c>
      <c r="AI100" s="48">
        <v>723</v>
      </c>
      <c r="AJ100" s="85">
        <v>710</v>
      </c>
      <c r="AK100" s="85">
        <v>706</v>
      </c>
      <c r="AM100" s="78" t="s">
        <v>104</v>
      </c>
      <c r="AU100" s="48">
        <v>2933</v>
      </c>
      <c r="AV100" s="48">
        <v>2985</v>
      </c>
      <c r="AW100" s="48">
        <v>3131</v>
      </c>
      <c r="AX100" s="48">
        <v>3128</v>
      </c>
      <c r="AY100" s="48">
        <v>3057</v>
      </c>
      <c r="AZ100" s="48">
        <v>3052</v>
      </c>
      <c r="BA100" s="48">
        <v>2921</v>
      </c>
      <c r="BB100" s="85">
        <v>2910</v>
      </c>
      <c r="BC100" s="48">
        <v>2764</v>
      </c>
    </row>
    <row r="101" spans="2:61" s="48" customFormat="1" x14ac:dyDescent="0.2">
      <c r="B101" s="48" t="s">
        <v>78</v>
      </c>
      <c r="C101" s="48" t="s">
        <v>102</v>
      </c>
      <c r="D101" s="48">
        <v>921</v>
      </c>
      <c r="E101" s="48">
        <v>881</v>
      </c>
      <c r="F101" s="48">
        <v>1015</v>
      </c>
      <c r="G101" s="48">
        <v>848</v>
      </c>
      <c r="H101" s="48">
        <v>982</v>
      </c>
      <c r="I101" s="48">
        <v>944</v>
      </c>
      <c r="J101" s="48">
        <v>990</v>
      </c>
      <c r="K101" s="48">
        <v>977</v>
      </c>
      <c r="L101" s="48">
        <v>1145</v>
      </c>
      <c r="M101" s="48">
        <v>1090</v>
      </c>
      <c r="N101" s="48">
        <v>1211</v>
      </c>
      <c r="O101" s="48">
        <v>1244</v>
      </c>
      <c r="P101" s="48">
        <v>1216</v>
      </c>
      <c r="Q101" s="48">
        <v>1256</v>
      </c>
      <c r="R101" s="85">
        <v>1245</v>
      </c>
      <c r="S101" s="85">
        <v>1210</v>
      </c>
      <c r="T101" s="159">
        <v>1.321249181043896</v>
      </c>
      <c r="U101" s="78" t="s">
        <v>101</v>
      </c>
      <c r="AC101" s="48">
        <v>304</v>
      </c>
      <c r="AD101" s="48">
        <v>348</v>
      </c>
      <c r="AE101" s="48">
        <v>382</v>
      </c>
      <c r="AF101" s="48">
        <v>397</v>
      </c>
      <c r="AG101" s="48">
        <v>447</v>
      </c>
      <c r="AH101" s="48">
        <v>421</v>
      </c>
      <c r="AI101" s="48">
        <v>389</v>
      </c>
      <c r="AJ101" s="85">
        <v>383</v>
      </c>
      <c r="AK101" s="85">
        <v>380</v>
      </c>
      <c r="AM101" s="78" t="s">
        <v>104</v>
      </c>
      <c r="AU101" s="48">
        <v>673</v>
      </c>
      <c r="AV101" s="48">
        <v>797</v>
      </c>
      <c r="AW101" s="48">
        <v>708</v>
      </c>
      <c r="AX101" s="48">
        <v>812</v>
      </c>
      <c r="AY101" s="48">
        <v>797</v>
      </c>
      <c r="AZ101" s="48">
        <v>795</v>
      </c>
      <c r="BA101" s="48">
        <v>867</v>
      </c>
      <c r="BB101" s="85">
        <v>862</v>
      </c>
      <c r="BC101" s="48">
        <v>830</v>
      </c>
    </row>
    <row r="102" spans="2:61" s="48" customFormat="1" x14ac:dyDescent="0.2">
      <c r="B102" s="48" t="s">
        <v>79</v>
      </c>
      <c r="C102" s="48" t="s">
        <v>102</v>
      </c>
      <c r="D102" s="48">
        <v>1767</v>
      </c>
      <c r="E102" s="48">
        <v>1558</v>
      </c>
      <c r="F102" s="48">
        <v>1647</v>
      </c>
      <c r="G102" s="48">
        <v>1834</v>
      </c>
      <c r="H102" s="48">
        <v>2065</v>
      </c>
      <c r="I102" s="48">
        <v>2108</v>
      </c>
      <c r="J102" s="48">
        <v>2074</v>
      </c>
      <c r="K102" s="48">
        <v>2065</v>
      </c>
      <c r="L102" s="48">
        <v>2019</v>
      </c>
      <c r="M102" s="48">
        <v>1890</v>
      </c>
      <c r="N102" s="48">
        <v>1769</v>
      </c>
      <c r="O102" s="48">
        <v>1667</v>
      </c>
      <c r="P102" s="48">
        <v>1646</v>
      </c>
      <c r="Q102" s="48">
        <v>1520</v>
      </c>
      <c r="R102" s="85">
        <v>1536</v>
      </c>
      <c r="S102" s="85">
        <v>1385</v>
      </c>
      <c r="T102" s="159">
        <v>1.5435194472305807</v>
      </c>
      <c r="U102" s="78" t="s">
        <v>101</v>
      </c>
      <c r="AC102" s="48">
        <v>413</v>
      </c>
      <c r="AD102" s="48">
        <v>410</v>
      </c>
      <c r="AE102" s="48">
        <v>379</v>
      </c>
      <c r="AF102" s="48">
        <v>358</v>
      </c>
      <c r="AG102" s="48">
        <v>316</v>
      </c>
      <c r="AH102" s="48">
        <v>282</v>
      </c>
      <c r="AI102" s="48">
        <v>250</v>
      </c>
      <c r="AJ102" s="85">
        <v>247</v>
      </c>
      <c r="AK102" s="85">
        <v>226</v>
      </c>
      <c r="AM102" s="78" t="s">
        <v>104</v>
      </c>
      <c r="AU102" s="48">
        <v>1652</v>
      </c>
      <c r="AV102" s="48">
        <v>1609</v>
      </c>
      <c r="AW102" s="48">
        <v>1511</v>
      </c>
      <c r="AX102" s="48">
        <v>1411</v>
      </c>
      <c r="AY102" s="48">
        <v>1351</v>
      </c>
      <c r="AZ102" s="48">
        <v>1364</v>
      </c>
      <c r="BA102" s="48">
        <v>1270</v>
      </c>
      <c r="BB102" s="85">
        <v>1289</v>
      </c>
      <c r="BC102" s="48">
        <v>1159</v>
      </c>
    </row>
    <row r="103" spans="2:61" s="48" customFormat="1" x14ac:dyDescent="0.2">
      <c r="B103" s="48" t="s">
        <v>80</v>
      </c>
      <c r="C103" s="48" t="s">
        <v>102</v>
      </c>
      <c r="D103" s="48">
        <v>1764</v>
      </c>
      <c r="E103" s="48">
        <v>1552</v>
      </c>
      <c r="F103" s="48">
        <v>1408</v>
      </c>
      <c r="G103" s="48">
        <v>1579</v>
      </c>
      <c r="H103" s="48">
        <v>1319</v>
      </c>
      <c r="I103" s="48">
        <v>1372</v>
      </c>
      <c r="J103" s="48">
        <v>1480</v>
      </c>
      <c r="K103" s="48">
        <v>1501</v>
      </c>
      <c r="L103" s="48">
        <v>1559</v>
      </c>
      <c r="M103" s="48">
        <v>1629</v>
      </c>
      <c r="N103" s="48">
        <v>1676</v>
      </c>
      <c r="O103" s="48">
        <v>1750</v>
      </c>
      <c r="P103" s="48">
        <v>1829</v>
      </c>
      <c r="Q103" s="48">
        <v>1930</v>
      </c>
      <c r="R103" s="85">
        <v>2075</v>
      </c>
      <c r="S103" s="85">
        <v>2011</v>
      </c>
      <c r="T103" s="159">
        <v>1.1351961614451032</v>
      </c>
      <c r="U103" s="78" t="s">
        <v>101</v>
      </c>
      <c r="AC103" s="48">
        <v>357</v>
      </c>
      <c r="AD103" s="48">
        <v>372</v>
      </c>
      <c r="AE103" s="48">
        <v>383</v>
      </c>
      <c r="AF103" s="48">
        <v>411</v>
      </c>
      <c r="AG103" s="48">
        <v>449</v>
      </c>
      <c r="AH103" s="48">
        <v>478</v>
      </c>
      <c r="AI103" s="48">
        <v>531</v>
      </c>
      <c r="AJ103" s="85">
        <v>584</v>
      </c>
      <c r="AK103" s="85">
        <v>609</v>
      </c>
      <c r="AM103" s="78" t="s">
        <v>104</v>
      </c>
      <c r="AU103" s="48">
        <v>1144</v>
      </c>
      <c r="AV103" s="48">
        <v>1187</v>
      </c>
      <c r="AW103" s="48">
        <v>1246</v>
      </c>
      <c r="AX103" s="48">
        <v>1265</v>
      </c>
      <c r="AY103" s="48">
        <v>1301</v>
      </c>
      <c r="AZ103" s="48">
        <v>1351</v>
      </c>
      <c r="BA103" s="48">
        <v>1399</v>
      </c>
      <c r="BB103" s="85">
        <v>1491</v>
      </c>
      <c r="BC103" s="48">
        <v>1402</v>
      </c>
    </row>
    <row r="104" spans="2:61" s="67" customFormat="1" x14ac:dyDescent="0.2">
      <c r="B104" s="67" t="s">
        <v>24</v>
      </c>
      <c r="C104" s="67" t="s">
        <v>102</v>
      </c>
      <c r="D104" s="67">
        <v>70210</v>
      </c>
      <c r="E104" s="67">
        <v>65533</v>
      </c>
      <c r="F104" s="67">
        <v>64546</v>
      </c>
      <c r="G104" s="67">
        <v>67266</v>
      </c>
      <c r="H104" s="67">
        <v>69986</v>
      </c>
      <c r="I104" s="67">
        <v>71094</v>
      </c>
      <c r="J104" s="67">
        <v>70657</v>
      </c>
      <c r="K104" s="67">
        <v>70710</v>
      </c>
      <c r="L104" s="67">
        <v>68759</v>
      </c>
      <c r="M104" s="67">
        <v>68331</v>
      </c>
      <c r="N104" s="67">
        <v>66224</v>
      </c>
      <c r="O104" s="67">
        <v>63460</v>
      </c>
      <c r="P104" s="67">
        <v>62832</v>
      </c>
      <c r="Q104" s="67">
        <v>61068</v>
      </c>
      <c r="R104" s="67">
        <v>61735</v>
      </c>
      <c r="S104" s="67">
        <v>61501</v>
      </c>
      <c r="T104" s="159">
        <v>1.150067319919216</v>
      </c>
      <c r="U104" s="200" t="s">
        <v>101</v>
      </c>
      <c r="AC104" s="67">
        <v>14009</v>
      </c>
      <c r="AD104" s="67">
        <v>13421</v>
      </c>
      <c r="AE104" s="67">
        <v>13613</v>
      </c>
      <c r="AF104" s="67">
        <v>12550</v>
      </c>
      <c r="AG104" s="67">
        <v>11722</v>
      </c>
      <c r="AH104" s="67">
        <v>11713</v>
      </c>
      <c r="AI104" s="67">
        <v>10699</v>
      </c>
      <c r="AJ104" s="67">
        <v>11293</v>
      </c>
      <c r="AK104" s="67">
        <v>11847</v>
      </c>
      <c r="AM104" s="200" t="s">
        <v>104</v>
      </c>
      <c r="AU104" s="67">
        <v>56701</v>
      </c>
      <c r="AV104" s="67">
        <v>55338</v>
      </c>
      <c r="AW104" s="67">
        <v>54718</v>
      </c>
      <c r="AX104" s="67">
        <v>53661</v>
      </c>
      <c r="AY104" s="67">
        <v>51731</v>
      </c>
      <c r="AZ104" s="67">
        <v>51118</v>
      </c>
      <c r="BA104" s="67">
        <v>50369</v>
      </c>
      <c r="BB104" s="67">
        <v>50442</v>
      </c>
      <c r="BC104" s="67">
        <v>49654</v>
      </c>
    </row>
    <row r="105" spans="2:61" s="43" customFormat="1" x14ac:dyDescent="0.2">
      <c r="R105" s="61"/>
      <c r="U105" s="61" t="s">
        <v>664</v>
      </c>
      <c r="AM105" s="61"/>
    </row>
    <row r="106" spans="2:61" s="46" customFormat="1" x14ac:dyDescent="0.2">
      <c r="D106" s="73">
        <v>2000</v>
      </c>
      <c r="E106" s="73">
        <v>2001</v>
      </c>
      <c r="F106" s="73">
        <v>2002</v>
      </c>
      <c r="G106" s="73">
        <v>2003</v>
      </c>
      <c r="H106" s="73">
        <v>2004</v>
      </c>
      <c r="I106" s="73">
        <v>2005</v>
      </c>
      <c r="J106" s="73">
        <v>2006</v>
      </c>
      <c r="K106" s="73">
        <v>2007</v>
      </c>
      <c r="L106" s="73">
        <v>2008</v>
      </c>
      <c r="M106" s="73">
        <v>2009</v>
      </c>
      <c r="N106" s="73">
        <v>2010</v>
      </c>
      <c r="O106" s="73">
        <v>2011</v>
      </c>
      <c r="P106" s="73">
        <v>2012</v>
      </c>
      <c r="Q106" s="73"/>
      <c r="R106" s="73"/>
      <c r="S106" s="73"/>
      <c r="T106" s="73"/>
      <c r="U106" s="73"/>
      <c r="V106" s="73">
        <v>2000</v>
      </c>
      <c r="W106" s="73">
        <v>2001</v>
      </c>
      <c r="X106" s="73">
        <v>2002</v>
      </c>
      <c r="Y106" s="73">
        <v>2003</v>
      </c>
      <c r="Z106" s="73">
        <v>2004</v>
      </c>
      <c r="AA106" s="73">
        <v>2005</v>
      </c>
      <c r="AB106" s="73">
        <v>2006</v>
      </c>
      <c r="AC106" s="73">
        <v>2007</v>
      </c>
      <c r="AD106" s="73">
        <v>2008</v>
      </c>
      <c r="AE106" s="73">
        <v>2009</v>
      </c>
      <c r="AF106" s="73">
        <v>2010</v>
      </c>
      <c r="AG106" s="73">
        <v>2011</v>
      </c>
      <c r="AH106" s="73">
        <v>2012</v>
      </c>
      <c r="AI106" s="73"/>
      <c r="AJ106" s="73"/>
      <c r="AK106" s="73"/>
      <c r="AL106" s="73"/>
      <c r="AM106" s="74"/>
      <c r="AN106" s="73">
        <v>2000</v>
      </c>
      <c r="AO106" s="73">
        <v>2001</v>
      </c>
      <c r="AP106" s="73">
        <v>2002</v>
      </c>
      <c r="AQ106" s="73">
        <v>2003</v>
      </c>
      <c r="AR106" s="73">
        <v>2004</v>
      </c>
      <c r="AS106" s="73">
        <v>2005</v>
      </c>
      <c r="AT106" s="73">
        <v>2006</v>
      </c>
      <c r="AU106" s="73">
        <v>2007</v>
      </c>
      <c r="AV106" s="73">
        <v>2008</v>
      </c>
      <c r="AW106" s="73">
        <v>2009</v>
      </c>
      <c r="AX106" s="73">
        <v>2010</v>
      </c>
      <c r="AY106" s="73">
        <v>2011</v>
      </c>
      <c r="AZ106" s="73">
        <v>2012</v>
      </c>
      <c r="BA106" s="73"/>
      <c r="BB106" s="73"/>
      <c r="BC106" s="75"/>
      <c r="BD106" s="76"/>
      <c r="BE106" s="76"/>
      <c r="BF106" s="76"/>
      <c r="BG106" s="77"/>
      <c r="BH106" s="77"/>
      <c r="BI106" s="77"/>
    </row>
    <row r="107" spans="2:61" x14ac:dyDescent="0.2">
      <c r="B107" s="40" t="s">
        <v>49</v>
      </c>
      <c r="C107" s="40" t="s">
        <v>597</v>
      </c>
      <c r="D107" s="40">
        <v>4.1610910605219322</v>
      </c>
      <c r="E107" s="40">
        <v>5.4658447184271912</v>
      </c>
      <c r="F107" s="40">
        <v>5.608132421734437</v>
      </c>
      <c r="G107" s="40">
        <v>4.9427207637231501</v>
      </c>
      <c r="H107" s="40">
        <v>5.8850723140495864</v>
      </c>
      <c r="I107" s="40">
        <v>6.9889762403913354</v>
      </c>
      <c r="J107" s="40">
        <v>6.9241367521367518</v>
      </c>
      <c r="K107" s="40">
        <v>7.7524617996604412</v>
      </c>
      <c r="L107" s="40">
        <v>7.1106574111882397</v>
      </c>
      <c r="M107" s="40">
        <v>7.53899652260308</v>
      </c>
      <c r="N107" s="40">
        <v>8.2051551814834305</v>
      </c>
      <c r="O107" s="40">
        <v>8.4049715173485247</v>
      </c>
      <c r="P107" s="40">
        <v>8.2701754385964907</v>
      </c>
      <c r="U107" s="80" t="s">
        <v>614</v>
      </c>
      <c r="AF107" s="40">
        <v>17.070621468926554</v>
      </c>
      <c r="AG107" s="40">
        <v>17.323664921465969</v>
      </c>
      <c r="AH107" s="40">
        <v>14.129952606635072</v>
      </c>
      <c r="AM107" s="80" t="s">
        <v>615</v>
      </c>
      <c r="AX107" s="40">
        <v>7.295145011600928</v>
      </c>
      <c r="AY107" s="40">
        <v>7.4304657849338698</v>
      </c>
      <c r="AZ107" s="40">
        <v>7.5771076233183852</v>
      </c>
      <c r="BB107" s="104"/>
    </row>
    <row r="108" spans="2:61" x14ac:dyDescent="0.2">
      <c r="B108" s="40" t="s">
        <v>50</v>
      </c>
      <c r="C108" s="40" t="s">
        <v>597</v>
      </c>
      <c r="D108" s="40">
        <v>7.3933674463937624</v>
      </c>
      <c r="E108" s="40">
        <v>8.1931072210065654</v>
      </c>
      <c r="F108" s="40">
        <v>10.907873594001071</v>
      </c>
      <c r="G108" s="40">
        <v>10.375667022411953</v>
      </c>
      <c r="H108" s="40">
        <v>10.414130995358432</v>
      </c>
      <c r="I108" s="40">
        <v>10.518353108685334</v>
      </c>
      <c r="J108" s="40">
        <v>9.2260600706713785</v>
      </c>
      <c r="K108" s="40">
        <v>9.5600169061707518</v>
      </c>
      <c r="L108" s="40">
        <v>8.8439603960396038</v>
      </c>
      <c r="M108" s="40">
        <v>8.1442672741078201</v>
      </c>
      <c r="N108" s="40">
        <v>8.151085141903172</v>
      </c>
      <c r="O108" s="40">
        <v>6.8550859266140272</v>
      </c>
      <c r="P108" s="40">
        <v>7.2324375294672327</v>
      </c>
      <c r="U108" s="80" t="s">
        <v>614</v>
      </c>
      <c r="AF108" s="40">
        <v>23.21545731707317</v>
      </c>
      <c r="AG108" s="40">
        <v>15.358904109589041</v>
      </c>
      <c r="AH108" s="40">
        <v>14.326518771331058</v>
      </c>
      <c r="AM108" s="80" t="s">
        <v>615</v>
      </c>
      <c r="AX108" s="40">
        <v>5.7619680851063828</v>
      </c>
      <c r="AY108" s="40">
        <v>5.5208221386351424</v>
      </c>
      <c r="AZ108" s="40">
        <v>6.095596280087527</v>
      </c>
      <c r="BB108" s="104"/>
    </row>
    <row r="109" spans="2:61" x14ac:dyDescent="0.2">
      <c r="B109" s="40" t="s">
        <v>51</v>
      </c>
      <c r="C109" s="40" t="s">
        <v>597</v>
      </c>
      <c r="D109" s="40">
        <v>3.2513873473917867</v>
      </c>
      <c r="E109" s="40">
        <v>3.3869179600886916</v>
      </c>
      <c r="F109" s="40">
        <v>3.4660919540229886</v>
      </c>
      <c r="G109" s="40">
        <v>3.2930258717660292</v>
      </c>
      <c r="H109" s="40">
        <v>3.4966850828729283</v>
      </c>
      <c r="I109" s="40">
        <v>3.2702555736813483</v>
      </c>
      <c r="J109" s="40">
        <v>3.2700837851158204</v>
      </c>
      <c r="K109" s="40">
        <v>3.6007905138339922</v>
      </c>
      <c r="L109" s="40">
        <v>3.3213149522799577</v>
      </c>
      <c r="M109" s="40">
        <v>3.5292190060076463</v>
      </c>
      <c r="N109" s="40">
        <v>3.6872890888638921</v>
      </c>
      <c r="O109" s="40">
        <v>3.7944544906570221</v>
      </c>
      <c r="P109" s="40">
        <v>4.2451737451737452</v>
      </c>
      <c r="U109" s="80" t="s">
        <v>614</v>
      </c>
      <c r="AF109" s="40">
        <v>4.6944881889763783</v>
      </c>
      <c r="AG109" s="40">
        <v>4.3250990099009901</v>
      </c>
      <c r="AH109" s="40">
        <v>6.85</v>
      </c>
      <c r="AM109" s="80" t="s">
        <v>615</v>
      </c>
      <c r="AX109" s="40">
        <v>3.5194356955380575</v>
      </c>
      <c r="AY109" s="40">
        <v>3.7205422100205903</v>
      </c>
      <c r="AZ109" s="40">
        <v>3.797300150829563</v>
      </c>
      <c r="BB109" s="104"/>
    </row>
    <row r="110" spans="2:61" x14ac:dyDescent="0.2">
      <c r="B110" s="40" t="s">
        <v>52</v>
      </c>
      <c r="C110" s="40" t="s">
        <v>597</v>
      </c>
      <c r="D110" s="40">
        <v>6.2361253854059608</v>
      </c>
      <c r="E110" s="40">
        <v>7.1995685005393746</v>
      </c>
      <c r="F110" s="40">
        <v>7.6635318704284225</v>
      </c>
      <c r="G110" s="40">
        <v>8.0974093264248701</v>
      </c>
      <c r="H110" s="40">
        <v>8.0440094339622643</v>
      </c>
      <c r="I110" s="40">
        <v>7.3826530612244898</v>
      </c>
      <c r="J110" s="40">
        <v>7.7062433297758801</v>
      </c>
      <c r="K110" s="40">
        <v>10.068627450980392</v>
      </c>
      <c r="L110" s="40">
        <v>10.235083532219571</v>
      </c>
      <c r="M110" s="40">
        <v>10.485294117647058</v>
      </c>
      <c r="N110" s="40">
        <v>10.066095471236229</v>
      </c>
      <c r="O110" s="40">
        <v>10.402895054282268</v>
      </c>
      <c r="P110" s="40">
        <v>10.772828507795101</v>
      </c>
      <c r="U110" s="80" t="s">
        <v>614</v>
      </c>
      <c r="AF110" s="40">
        <v>10.97742857142857</v>
      </c>
      <c r="AG110" s="40">
        <v>16.522903225806452</v>
      </c>
      <c r="AH110" s="40">
        <v>15.919354838709678</v>
      </c>
      <c r="AM110" s="80" t="s">
        <v>615</v>
      </c>
      <c r="AX110" s="40">
        <v>9.9807764390896931</v>
      </c>
      <c r="AY110" s="40">
        <v>9.9076662320730122</v>
      </c>
      <c r="AZ110" s="40">
        <v>10.390825358851673</v>
      </c>
      <c r="BB110" s="104"/>
    </row>
    <row r="111" spans="2:61" x14ac:dyDescent="0.2">
      <c r="B111" s="40" t="s">
        <v>53</v>
      </c>
      <c r="C111" s="40" t="s">
        <v>597</v>
      </c>
      <c r="D111" s="40">
        <v>8.0371932515337416</v>
      </c>
      <c r="E111" s="40">
        <v>8.2835365853658534</v>
      </c>
      <c r="F111" s="40">
        <v>8.1033950617283956</v>
      </c>
      <c r="G111" s="40">
        <v>9.072058823529412</v>
      </c>
      <c r="H111" s="40">
        <v>9.2385142857142863</v>
      </c>
      <c r="I111" s="40">
        <v>10.162506142506142</v>
      </c>
      <c r="J111" s="40">
        <v>9.6963824289405682</v>
      </c>
      <c r="K111" s="40">
        <v>10.296482412060302</v>
      </c>
      <c r="L111" s="40">
        <v>9.6984318455971046</v>
      </c>
      <c r="M111" s="40">
        <v>8.7493638676844778</v>
      </c>
      <c r="N111" s="40">
        <v>9.0094212651413184</v>
      </c>
      <c r="O111" s="40">
        <v>9.1650211565585327</v>
      </c>
      <c r="P111" s="40">
        <v>9.7485380116959064</v>
      </c>
      <c r="U111" s="80" t="s">
        <v>614</v>
      </c>
      <c r="AF111" s="40">
        <v>15.395219780219779</v>
      </c>
      <c r="AG111" s="40">
        <v>17.764324324324324</v>
      </c>
      <c r="AH111" s="40">
        <v>17.967391304347824</v>
      </c>
      <c r="AM111" s="80" t="s">
        <v>615</v>
      </c>
      <c r="AX111" s="40">
        <v>6.9375757575757575</v>
      </c>
      <c r="AY111" s="40">
        <v>6.8967914438502671</v>
      </c>
      <c r="AZ111" s="40">
        <v>7.6710256410256417</v>
      </c>
      <c r="BB111" s="104"/>
    </row>
    <row r="112" spans="2:61" x14ac:dyDescent="0.2">
      <c r="B112" s="40" t="s">
        <v>54</v>
      </c>
      <c r="C112" s="40" t="s">
        <v>597</v>
      </c>
      <c r="D112" s="40">
        <v>8.373876572798082</v>
      </c>
      <c r="E112" s="40">
        <v>9.2258064516129039</v>
      </c>
      <c r="F112" s="40">
        <v>12.904273504273505</v>
      </c>
      <c r="G112" s="40">
        <v>10.47021484375</v>
      </c>
      <c r="H112" s="40">
        <v>13.537926829268292</v>
      </c>
      <c r="I112" s="40">
        <v>13.729726428920371</v>
      </c>
      <c r="J112" s="40">
        <v>13.075965073529412</v>
      </c>
      <c r="K112" s="40">
        <v>11.362927674317886</v>
      </c>
      <c r="L112" s="40">
        <v>10.2256038647343</v>
      </c>
      <c r="M112" s="40">
        <v>10.881052631578948</v>
      </c>
      <c r="N112" s="40">
        <v>14.5280199252802</v>
      </c>
      <c r="O112" s="40">
        <v>13.340034217279726</v>
      </c>
      <c r="P112" s="40">
        <v>17.660750302541349</v>
      </c>
      <c r="U112" s="80" t="s">
        <v>614</v>
      </c>
      <c r="AF112" s="40">
        <v>27.659025341130604</v>
      </c>
      <c r="AG112" s="40">
        <v>23.756899563318775</v>
      </c>
      <c r="AH112" s="40">
        <v>35.003086419753089</v>
      </c>
      <c r="AM112" s="80" t="s">
        <v>615</v>
      </c>
      <c r="AX112" s="40">
        <v>10.975253164556962</v>
      </c>
      <c r="AY112" s="40">
        <v>10.802345744680851</v>
      </c>
      <c r="AZ112" s="40">
        <v>13.431841445057701</v>
      </c>
      <c r="BB112" s="104"/>
    </row>
    <row r="113" spans="2:54" x14ac:dyDescent="0.2">
      <c r="B113" s="40" t="s">
        <v>55</v>
      </c>
      <c r="C113" s="40" t="s">
        <v>597</v>
      </c>
      <c r="D113" s="40">
        <v>3.5696748529920446</v>
      </c>
      <c r="E113" s="40">
        <v>3.1112474437627813</v>
      </c>
      <c r="F113" s="40">
        <v>4.566481994459834</v>
      </c>
      <c r="G113" s="40">
        <v>4.5652173913043477</v>
      </c>
      <c r="H113" s="40">
        <v>4.8379679144385026</v>
      </c>
      <c r="I113" s="40">
        <v>5.5274988179669027</v>
      </c>
      <c r="J113" s="40">
        <v>6.9692945128779398</v>
      </c>
      <c r="K113" s="40">
        <v>6.3255701115963126</v>
      </c>
      <c r="L113" s="40">
        <v>6.4546709618039575</v>
      </c>
      <c r="M113" s="40">
        <v>6.9070397111913353</v>
      </c>
      <c r="N113" s="40">
        <v>6.9088435374149659</v>
      </c>
      <c r="O113" s="40">
        <v>6.9688227082363889</v>
      </c>
      <c r="P113" s="40">
        <v>7.9091392136025505</v>
      </c>
      <c r="U113" s="80" t="s">
        <v>614</v>
      </c>
      <c r="AF113" s="40">
        <v>7.7460869565217392</v>
      </c>
      <c r="AG113" s="40">
        <v>8.4263099630996319</v>
      </c>
      <c r="AH113" s="40">
        <v>10.67712686567164</v>
      </c>
      <c r="AM113" s="80" t="s">
        <v>615</v>
      </c>
      <c r="AX113" s="40">
        <v>6.7888024883359259</v>
      </c>
      <c r="AY113" s="40">
        <v>6.7587273695420658</v>
      </c>
      <c r="AZ113" s="40">
        <v>7.4497955390334569</v>
      </c>
      <c r="BB113" s="104"/>
    </row>
    <row r="114" spans="2:54" x14ac:dyDescent="0.2">
      <c r="B114" s="40" t="s">
        <v>56</v>
      </c>
      <c r="C114" s="40" t="s">
        <v>597</v>
      </c>
      <c r="D114" s="40">
        <v>6.7657640949554896</v>
      </c>
      <c r="E114" s="40">
        <v>7.1769641495041956</v>
      </c>
      <c r="F114" s="40">
        <v>7.5944158706833207</v>
      </c>
      <c r="G114" s="40">
        <v>8.1648199445983387</v>
      </c>
      <c r="H114" s="40">
        <v>9.9771395076201639</v>
      </c>
      <c r="I114" s="40">
        <v>10.882285714285715</v>
      </c>
      <c r="J114" s="40">
        <v>12.153308230231307</v>
      </c>
      <c r="K114" s="40">
        <v>13.006697578567749</v>
      </c>
      <c r="L114" s="40">
        <v>12.496920890573188</v>
      </c>
      <c r="M114" s="40">
        <v>12.744536182612919</v>
      </c>
      <c r="N114" s="40">
        <v>12.781021897810218</v>
      </c>
      <c r="O114" s="40">
        <v>10.304252998909487</v>
      </c>
      <c r="P114" s="40">
        <v>12.916707021791767</v>
      </c>
      <c r="U114" s="80" t="s">
        <v>614</v>
      </c>
      <c r="AF114" s="40">
        <v>30.87210401891253</v>
      </c>
      <c r="AG114" s="40">
        <v>24.835114285714287</v>
      </c>
      <c r="AH114" s="40">
        <v>33.353163972286374</v>
      </c>
      <c r="AM114" s="80" t="s">
        <v>615</v>
      </c>
      <c r="AX114" s="40">
        <v>7.6622140468227427</v>
      </c>
      <c r="AY114" s="40">
        <v>6.876960916442048</v>
      </c>
      <c r="AZ114" s="40">
        <v>7.4943566176470595</v>
      </c>
      <c r="BB114" s="104"/>
    </row>
    <row r="115" spans="2:54" x14ac:dyDescent="0.2">
      <c r="B115" s="40" t="s">
        <v>57</v>
      </c>
      <c r="C115" s="40" t="s">
        <v>597</v>
      </c>
      <c r="D115" s="40">
        <v>5.4420254403131114</v>
      </c>
      <c r="E115" s="40">
        <v>5.2809330628803242</v>
      </c>
      <c r="F115" s="40">
        <v>5.2043435340572559</v>
      </c>
      <c r="G115" s="40">
        <v>5.3440233236151604</v>
      </c>
      <c r="H115" s="40">
        <v>5.2775170648464167</v>
      </c>
      <c r="I115" s="40">
        <v>5.1476063829787231</v>
      </c>
      <c r="J115" s="40">
        <v>5.4178023850085175</v>
      </c>
      <c r="K115" s="40">
        <v>10</v>
      </c>
      <c r="L115" s="40">
        <v>9.3464788732394375</v>
      </c>
      <c r="M115" s="40">
        <v>11.049932523616734</v>
      </c>
      <c r="N115" s="40">
        <v>11.118120805369127</v>
      </c>
      <c r="O115" s="40">
        <v>12.067760342368045</v>
      </c>
      <c r="P115" s="40">
        <v>13.49274193548387</v>
      </c>
      <c r="U115" s="80" t="s">
        <v>614</v>
      </c>
      <c r="AF115" s="40">
        <v>23.67496103896104</v>
      </c>
      <c r="AG115" s="40">
        <v>27.308396501457729</v>
      </c>
      <c r="AH115" s="40">
        <v>31.955415162454873</v>
      </c>
      <c r="AM115" s="80" t="s">
        <v>615</v>
      </c>
      <c r="AX115" s="40">
        <v>6.7433122171945694</v>
      </c>
      <c r="AY115" s="40">
        <v>7.1316147308781872</v>
      </c>
      <c r="AZ115" s="40">
        <v>8.1818172377985459</v>
      </c>
      <c r="BB115" s="104"/>
    </row>
    <row r="116" spans="2:54" x14ac:dyDescent="0.2">
      <c r="B116" s="40" t="s">
        <v>58</v>
      </c>
      <c r="C116" s="40" t="s">
        <v>597</v>
      </c>
      <c r="D116" s="40">
        <v>5.8469308469308467</v>
      </c>
      <c r="E116" s="40">
        <v>5.9464435146443515</v>
      </c>
      <c r="F116" s="40">
        <v>5.1475927387529596</v>
      </c>
      <c r="G116" s="40">
        <v>6.6542553191489358</v>
      </c>
      <c r="H116" s="40">
        <v>7.6626844694307801</v>
      </c>
      <c r="I116" s="40">
        <v>10.019961365099807</v>
      </c>
      <c r="J116" s="40">
        <v>12.216959511077158</v>
      </c>
      <c r="K116" s="40">
        <v>11.670852610707204</v>
      </c>
      <c r="L116" s="40">
        <v>12.638425617078052</v>
      </c>
      <c r="M116" s="40">
        <v>10.666024405908798</v>
      </c>
      <c r="N116" s="40">
        <v>12.468589743589744</v>
      </c>
      <c r="O116" s="40">
        <v>12.490245437382001</v>
      </c>
      <c r="P116" s="40">
        <v>13.801992528019925</v>
      </c>
      <c r="U116" s="80" t="s">
        <v>614</v>
      </c>
      <c r="AF116" s="40">
        <v>22.653548387096773</v>
      </c>
      <c r="AG116" s="40">
        <v>23.54316371681416</v>
      </c>
      <c r="AH116" s="40">
        <v>26.781554524361951</v>
      </c>
      <c r="AM116" s="80" t="s">
        <v>615</v>
      </c>
      <c r="AX116" s="40">
        <v>8.1432694063926938</v>
      </c>
      <c r="AY116" s="40">
        <v>8.0963060686015833</v>
      </c>
      <c r="AZ116" s="40">
        <v>9.0406808510638292</v>
      </c>
      <c r="BB116" s="104"/>
    </row>
    <row r="117" spans="2:54" x14ac:dyDescent="0.2">
      <c r="B117" s="40" t="s">
        <v>59</v>
      </c>
      <c r="C117" s="40" t="s">
        <v>597</v>
      </c>
      <c r="D117" s="40">
        <v>6.0729043683589135</v>
      </c>
      <c r="E117" s="40">
        <v>6.6797385620915035</v>
      </c>
      <c r="F117" s="40">
        <v>6.3620873269435574</v>
      </c>
      <c r="G117" s="40">
        <v>6.7873303167420813</v>
      </c>
      <c r="H117" s="40">
        <v>7.2028497409326429</v>
      </c>
      <c r="I117" s="40">
        <v>7.0666666666666664</v>
      </c>
      <c r="J117" s="40">
        <v>8.3289393939393932</v>
      </c>
      <c r="K117" s="40">
        <v>6.4147325933400605</v>
      </c>
      <c r="L117" s="40">
        <v>6.8036480686695278</v>
      </c>
      <c r="M117" s="40">
        <v>7.2810180275715801</v>
      </c>
      <c r="N117" s="40">
        <v>8.4575916230366488</v>
      </c>
      <c r="O117" s="40">
        <v>8.4665314401622727</v>
      </c>
      <c r="P117" s="40">
        <v>8.4412915851272015</v>
      </c>
      <c r="U117" s="80" t="s">
        <v>614</v>
      </c>
      <c r="AF117" s="40">
        <v>6.5</v>
      </c>
      <c r="AG117" s="40">
        <v>6.86</v>
      </c>
      <c r="AH117" s="40">
        <v>7.0826446280991737</v>
      </c>
      <c r="AM117" s="80" t="s">
        <v>615</v>
      </c>
      <c r="AX117" s="40">
        <v>8.7410071942446042</v>
      </c>
      <c r="AY117" s="40">
        <v>8.6991869918699187</v>
      </c>
      <c r="AZ117" s="40">
        <v>8.6237513873473919</v>
      </c>
      <c r="BB117" s="104"/>
    </row>
    <row r="118" spans="2:54" x14ac:dyDescent="0.2">
      <c r="B118" s="40" t="s">
        <v>60</v>
      </c>
      <c r="C118" s="40" t="s">
        <v>597</v>
      </c>
      <c r="D118" s="40">
        <v>5.3129516658845608</v>
      </c>
      <c r="E118" s="40">
        <v>5.0928128664767964</v>
      </c>
      <c r="F118" s="40">
        <v>5.4885867740852632</v>
      </c>
      <c r="G118" s="40">
        <v>5.9314579224194608</v>
      </c>
      <c r="H118" s="40">
        <v>6.542176756666108</v>
      </c>
      <c r="I118" s="40">
        <v>6.9766378702397738</v>
      </c>
      <c r="J118" s="40">
        <v>7.282311102900425</v>
      </c>
      <c r="K118" s="40">
        <v>8.3818770226537218</v>
      </c>
      <c r="L118" s="40">
        <v>8.8565608919382512</v>
      </c>
      <c r="M118" s="40">
        <v>8.4252898709253987</v>
      </c>
      <c r="N118" s="40">
        <v>9.5881201044386426</v>
      </c>
      <c r="O118" s="40">
        <v>10.214889244119663</v>
      </c>
      <c r="P118" s="40">
        <v>10.450271674935035</v>
      </c>
      <c r="U118" s="80" t="s">
        <v>614</v>
      </c>
      <c r="AF118" s="40">
        <v>17.492754716981132</v>
      </c>
      <c r="AG118" s="40">
        <v>17.505413929040738</v>
      </c>
      <c r="AH118" s="40">
        <v>18.26237170596394</v>
      </c>
      <c r="AM118" s="80" t="s">
        <v>615</v>
      </c>
      <c r="AX118" s="40">
        <v>7.9367947368421055</v>
      </c>
      <c r="AY118" s="40">
        <v>8.6813543394140407</v>
      </c>
      <c r="AZ118" s="40">
        <v>8.8463439635535313</v>
      </c>
      <c r="BB118" s="104"/>
    </row>
    <row r="119" spans="2:54" x14ac:dyDescent="0.2">
      <c r="B119" s="40" t="s">
        <v>61</v>
      </c>
      <c r="C119" s="40" t="s">
        <v>597</v>
      </c>
      <c r="D119" s="40">
        <v>6.8973225404732252</v>
      </c>
      <c r="E119" s="40">
        <v>6.6957637997432604</v>
      </c>
      <c r="F119" s="40">
        <v>6.428385416666667</v>
      </c>
      <c r="G119" s="40">
        <v>7.6653594771241833</v>
      </c>
      <c r="H119" s="40">
        <v>7.665751633986928</v>
      </c>
      <c r="I119" s="40">
        <v>8.4241801075268814</v>
      </c>
      <c r="J119" s="40">
        <v>8.5582831325301196</v>
      </c>
      <c r="K119" s="40">
        <v>8.2727272727272734</v>
      </c>
      <c r="L119" s="40">
        <v>8.7016949152542367</v>
      </c>
      <c r="M119" s="40">
        <v>8.9795221843003414</v>
      </c>
      <c r="N119" s="40">
        <v>10.147110332749563</v>
      </c>
      <c r="O119" s="40">
        <v>9.6421845574387941</v>
      </c>
      <c r="P119" s="40">
        <v>9.4154411764705888</v>
      </c>
      <c r="U119" s="80" t="s">
        <v>614</v>
      </c>
      <c r="AF119" s="40">
        <v>11.903488372093024</v>
      </c>
      <c r="AG119" s="40">
        <v>12.225301204819278</v>
      </c>
      <c r="AH119" s="40">
        <v>12.79041095890411</v>
      </c>
      <c r="AM119" s="80" t="s">
        <v>615</v>
      </c>
      <c r="AX119" s="40">
        <v>9.8974273858921169</v>
      </c>
      <c r="AY119" s="40">
        <v>9.2253932584269673</v>
      </c>
      <c r="AZ119" s="40">
        <v>8.9105319148936175</v>
      </c>
      <c r="BB119" s="104"/>
    </row>
    <row r="120" spans="2:54" x14ac:dyDescent="0.2">
      <c r="B120" s="40" t="s">
        <v>62</v>
      </c>
      <c r="C120" s="40" t="s">
        <v>597</v>
      </c>
      <c r="D120" s="40">
        <v>6.2385220813292523</v>
      </c>
      <c r="E120" s="40">
        <v>6.148619026742657</v>
      </c>
      <c r="F120" s="40">
        <v>6.3274547187797907</v>
      </c>
      <c r="G120" s="40">
        <v>6.7825870646766173</v>
      </c>
      <c r="H120" s="40">
        <v>7.1021934197407779</v>
      </c>
      <c r="I120" s="40">
        <v>6.6565237436606735</v>
      </c>
      <c r="J120" s="40">
        <v>8.328602150537634</v>
      </c>
      <c r="K120" s="40">
        <v>9.4417309340188513</v>
      </c>
      <c r="L120" s="40">
        <v>9.5858064516129033</v>
      </c>
      <c r="M120" s="40">
        <v>9.534151329243354</v>
      </c>
      <c r="N120" s="40">
        <v>9.3650732459521979</v>
      </c>
      <c r="O120" s="40">
        <v>9.8813344594594597</v>
      </c>
      <c r="P120" s="40">
        <v>9.4360587002096441</v>
      </c>
      <c r="U120" s="80" t="s">
        <v>614</v>
      </c>
      <c r="AF120" s="40">
        <v>15.21626404494382</v>
      </c>
      <c r="AG120" s="40">
        <v>16.342873949579833</v>
      </c>
      <c r="AH120" s="40">
        <v>16.432833607907742</v>
      </c>
      <c r="AM120" s="80" t="s">
        <v>615</v>
      </c>
      <c r="AX120" s="40">
        <v>7.1516896918172153</v>
      </c>
      <c r="AY120" s="40">
        <v>7.7126959954878735</v>
      </c>
      <c r="AZ120" s="40">
        <v>7.0471541057367828</v>
      </c>
      <c r="BB120" s="104"/>
    </row>
    <row r="121" spans="2:54" x14ac:dyDescent="0.2">
      <c r="B121" s="40" t="s">
        <v>63</v>
      </c>
      <c r="C121" s="40" t="s">
        <v>597</v>
      </c>
      <c r="D121" s="40">
        <v>4.0599599753694582</v>
      </c>
      <c r="E121" s="40">
        <v>4.1928986002048481</v>
      </c>
      <c r="F121" s="40">
        <v>4.503108900337538</v>
      </c>
      <c r="G121" s="40">
        <v>4.4330812232818149</v>
      </c>
      <c r="H121" s="40">
        <v>4.982981818181818</v>
      </c>
      <c r="I121" s="40">
        <v>6.7281327118179322</v>
      </c>
      <c r="J121" s="40">
        <v>7.3907556468172491</v>
      </c>
      <c r="K121" s="40">
        <v>9.4856159669649003</v>
      </c>
      <c r="L121" s="40">
        <v>11.715980890738173</v>
      </c>
      <c r="M121" s="40">
        <v>12.139120293235589</v>
      </c>
      <c r="N121" s="40">
        <v>13.433802234174596</v>
      </c>
      <c r="O121" s="40">
        <v>21.088082901554404</v>
      </c>
      <c r="P121" s="40">
        <v>20.766379109349497</v>
      </c>
      <c r="U121" s="80" t="s">
        <v>614</v>
      </c>
      <c r="AF121" s="40">
        <v>35.513319672131146</v>
      </c>
      <c r="AG121" s="40">
        <v>53.194281098546043</v>
      </c>
      <c r="AH121" s="40">
        <v>52.412091062394602</v>
      </c>
      <c r="AM121" s="80" t="s">
        <v>615</v>
      </c>
      <c r="AX121" s="40">
        <v>5.980163254012175</v>
      </c>
      <c r="AY121" s="40">
        <v>8.6734375000000004</v>
      </c>
      <c r="AZ121" s="40">
        <v>8.6711956171446989</v>
      </c>
      <c r="BB121" s="104"/>
    </row>
    <row r="122" spans="2:54" x14ac:dyDescent="0.2">
      <c r="B122" s="40" t="s">
        <v>64</v>
      </c>
      <c r="C122" s="40" t="s">
        <v>597</v>
      </c>
      <c r="D122" s="40">
        <v>6.0773327870531597</v>
      </c>
      <c r="E122" s="40">
        <v>6.3421949556918884</v>
      </c>
      <c r="F122" s="40">
        <v>9.9016953009443629</v>
      </c>
      <c r="G122" s="40">
        <v>10.642256637168142</v>
      </c>
      <c r="H122" s="40">
        <v>9.2299824214458361</v>
      </c>
      <c r="I122" s="40">
        <v>9.1739184647077963</v>
      </c>
      <c r="J122" s="40">
        <v>9.1893986463996455</v>
      </c>
      <c r="K122" s="40">
        <v>9.7512229210342412</v>
      </c>
      <c r="L122" s="40">
        <v>9.9190464666021292</v>
      </c>
      <c r="M122" s="40">
        <v>9.6632061805890874</v>
      </c>
      <c r="N122" s="40">
        <v>9.8499810102544618</v>
      </c>
      <c r="O122" s="40">
        <v>9.8124913828760505</v>
      </c>
      <c r="P122" s="40">
        <v>10.121186076493339</v>
      </c>
      <c r="U122" s="80" t="s">
        <v>614</v>
      </c>
      <c r="AF122" s="40">
        <v>11.537785171102662</v>
      </c>
      <c r="AG122" s="40">
        <v>11.364221724524077</v>
      </c>
      <c r="AH122" s="40">
        <v>12.707647058823529</v>
      </c>
      <c r="AM122" s="80" t="s">
        <v>615</v>
      </c>
      <c r="AX122" s="40">
        <v>9.5905871184460345</v>
      </c>
      <c r="AY122" s="40">
        <v>9.5961629186979085</v>
      </c>
      <c r="AZ122" s="40">
        <v>9.7869621481721119</v>
      </c>
      <c r="BB122" s="104"/>
    </row>
    <row r="123" spans="2:54" x14ac:dyDescent="0.2">
      <c r="B123" s="40" t="s">
        <v>65</v>
      </c>
      <c r="C123" s="40" t="s">
        <v>597</v>
      </c>
      <c r="D123" s="40">
        <v>4.3507718696397939</v>
      </c>
      <c r="E123" s="40">
        <v>4.7507278020378454</v>
      </c>
      <c r="F123" s="40">
        <v>4.7823970037453183</v>
      </c>
      <c r="G123" s="40">
        <v>4.828150572831424</v>
      </c>
      <c r="H123" s="40">
        <v>5.1658606695975653</v>
      </c>
      <c r="I123" s="40">
        <v>5.8297539797395084</v>
      </c>
      <c r="J123" s="40">
        <v>6.0292062286365358</v>
      </c>
      <c r="K123" s="40">
        <v>6.7202486678507993</v>
      </c>
      <c r="L123" s="40">
        <v>5.9030878859857481</v>
      </c>
      <c r="M123" s="40">
        <v>5.8765074770863484</v>
      </c>
      <c r="N123" s="40">
        <v>6.315996074582924</v>
      </c>
      <c r="O123" s="40">
        <v>7.2657240370550955</v>
      </c>
      <c r="P123" s="40">
        <v>7.50580514891469</v>
      </c>
      <c r="U123" s="80" t="s">
        <v>614</v>
      </c>
      <c r="AF123" s="40">
        <v>8.3573059360730593</v>
      </c>
      <c r="AG123" s="40">
        <v>12.217083333333333</v>
      </c>
      <c r="AH123" s="40">
        <v>12.637076411960134</v>
      </c>
      <c r="AM123" s="80" t="s">
        <v>615</v>
      </c>
      <c r="AX123" s="40">
        <v>6.0937141280353195</v>
      </c>
      <c r="AY123" s="40">
        <v>6.3775100632547437</v>
      </c>
      <c r="AZ123" s="40">
        <v>6.5864642857142854</v>
      </c>
      <c r="BB123" s="104"/>
    </row>
    <row r="124" spans="2:54" x14ac:dyDescent="0.2">
      <c r="B124" s="40" t="s">
        <v>66</v>
      </c>
      <c r="C124" s="40" t="s">
        <v>597</v>
      </c>
      <c r="D124" s="40">
        <v>4.4480874316939891</v>
      </c>
      <c r="E124" s="40">
        <v>5.0680628272251305</v>
      </c>
      <c r="F124" s="40">
        <v>5.8047808764940241</v>
      </c>
      <c r="G124" s="40">
        <v>6.3514492753623184</v>
      </c>
      <c r="H124" s="40">
        <v>13.425681618293755</v>
      </c>
      <c r="I124" s="40">
        <v>11.630970724191064</v>
      </c>
      <c r="J124" s="40">
        <v>13.112929623567922</v>
      </c>
      <c r="K124" s="40">
        <v>10.612807148175726</v>
      </c>
      <c r="L124" s="40">
        <v>10.748373101952277</v>
      </c>
      <c r="M124" s="40">
        <v>10.450070323488045</v>
      </c>
      <c r="N124" s="40">
        <v>10.682664756446991</v>
      </c>
      <c r="O124" s="40">
        <v>8.9851097178683386</v>
      </c>
      <c r="P124" s="40">
        <v>8.9161341853035143</v>
      </c>
      <c r="U124" s="80" t="s">
        <v>614</v>
      </c>
      <c r="AF124" s="40">
        <v>16.257959183673467</v>
      </c>
      <c r="AG124" s="40">
        <v>11.821036585365855</v>
      </c>
      <c r="AH124" s="40">
        <v>12.891217948717948</v>
      </c>
      <c r="AM124" s="80" t="s">
        <v>615</v>
      </c>
      <c r="AX124" s="40">
        <v>9.4960903562119903</v>
      </c>
      <c r="AY124" s="40">
        <v>8.5666276978417262</v>
      </c>
      <c r="AZ124" s="40">
        <v>8.3503375912408746</v>
      </c>
      <c r="BB124" s="104"/>
    </row>
    <row r="125" spans="2:54" x14ac:dyDescent="0.2">
      <c r="B125" s="40" t="s">
        <v>67</v>
      </c>
      <c r="C125" s="40" t="s">
        <v>597</v>
      </c>
      <c r="D125" s="40">
        <v>4.4412433661865052</v>
      </c>
      <c r="E125" s="40">
        <v>5.5103503184713372</v>
      </c>
      <c r="F125" s="40">
        <v>6.1976639712488772</v>
      </c>
      <c r="G125" s="40">
        <v>6.5452029520295207</v>
      </c>
      <c r="H125" s="40">
        <v>6.0691840133222312</v>
      </c>
      <c r="I125" s="40">
        <v>8.2183219178082183</v>
      </c>
      <c r="J125" s="40">
        <v>8.9983511953833464</v>
      </c>
      <c r="K125" s="40">
        <v>9.6172624237140365</v>
      </c>
      <c r="L125" s="40">
        <v>11.37322695035461</v>
      </c>
      <c r="M125" s="40">
        <v>11.32780847145488</v>
      </c>
      <c r="N125" s="40">
        <v>10.926605504587156</v>
      </c>
      <c r="O125" s="40">
        <v>11.05840886203424</v>
      </c>
      <c r="P125" s="40">
        <v>10.320772946859904</v>
      </c>
      <c r="U125" s="80" t="s">
        <v>614</v>
      </c>
      <c r="AF125" s="40">
        <v>18.950927419354837</v>
      </c>
      <c r="AG125" s="40">
        <v>18.463663793103446</v>
      </c>
      <c r="AH125" s="40">
        <v>17.504469026548673</v>
      </c>
      <c r="AM125" s="80" t="s">
        <v>615</v>
      </c>
      <c r="AX125" s="40">
        <v>8.211268758526602</v>
      </c>
      <c r="AY125" s="40">
        <v>8.8013666228646521</v>
      </c>
      <c r="AZ125" s="40">
        <v>8.3135970333745366</v>
      </c>
      <c r="BB125" s="104"/>
    </row>
    <row r="126" spans="2:54" x14ac:dyDescent="0.2">
      <c r="B126" s="40" t="s">
        <v>68</v>
      </c>
      <c r="C126" s="40" t="s">
        <v>597</v>
      </c>
      <c r="D126" s="40">
        <v>6.7007575757575761</v>
      </c>
      <c r="E126" s="40">
        <v>7.5493885230479778</v>
      </c>
      <c r="F126" s="40">
        <v>6.4128686327077746</v>
      </c>
      <c r="G126" s="40">
        <v>6.6522821576763489</v>
      </c>
      <c r="H126" s="40">
        <v>6.8095588235294118</v>
      </c>
      <c r="I126" s="40">
        <v>7.3931818181818185</v>
      </c>
      <c r="J126" s="40">
        <v>6.3413897280966767</v>
      </c>
      <c r="K126" s="40">
        <v>6.5689393939393943</v>
      </c>
      <c r="L126" s="40">
        <v>6.4199233716475099</v>
      </c>
      <c r="M126" s="40">
        <v>9.4939024390243905</v>
      </c>
      <c r="N126" s="40">
        <v>8.9550466497031387</v>
      </c>
      <c r="O126" s="40">
        <v>8.6374269005847957</v>
      </c>
      <c r="P126" s="40">
        <v>8.6886870355078454</v>
      </c>
      <c r="U126" s="80" t="s">
        <v>614</v>
      </c>
      <c r="AF126" s="40">
        <v>13.861457286432159</v>
      </c>
      <c r="AG126" s="40">
        <v>14.112121212121211</v>
      </c>
      <c r="AH126" s="40">
        <v>13.211801242236024</v>
      </c>
      <c r="AM126" s="80" t="s">
        <v>615</v>
      </c>
      <c r="AX126" s="40">
        <v>7.9589489795918373</v>
      </c>
      <c r="AY126" s="40">
        <v>7.7624031007751944</v>
      </c>
      <c r="AZ126" s="40">
        <v>7.9955238095238093</v>
      </c>
      <c r="BB126" s="104"/>
    </row>
    <row r="127" spans="2:54" x14ac:dyDescent="0.2">
      <c r="B127" s="40" t="s">
        <v>69</v>
      </c>
      <c r="C127" s="40" t="s">
        <v>597</v>
      </c>
      <c r="D127" s="40">
        <v>6.5820196439533456</v>
      </c>
      <c r="E127" s="40">
        <v>7.8436241610738255</v>
      </c>
      <c r="F127" s="40">
        <v>7.4719446579554187</v>
      </c>
      <c r="G127" s="40">
        <v>8.5921998658618364</v>
      </c>
      <c r="H127" s="40">
        <v>7.74598108747045</v>
      </c>
      <c r="I127" s="40">
        <v>7.7684630738522955</v>
      </c>
      <c r="J127" s="40">
        <v>7.5011269722013525</v>
      </c>
      <c r="K127" s="40">
        <v>7.3659058487874463</v>
      </c>
      <c r="L127" s="40">
        <v>7.8772378516624038</v>
      </c>
      <c r="M127" s="40">
        <v>7.8542926239419586</v>
      </c>
      <c r="N127" s="40">
        <v>7.7640845070422539</v>
      </c>
      <c r="O127" s="40">
        <v>7.8843728100910999</v>
      </c>
      <c r="P127" s="40">
        <v>13.808648648648649</v>
      </c>
      <c r="U127" s="80" t="s">
        <v>614</v>
      </c>
      <c r="AF127" s="40">
        <v>8.7954700854700842</v>
      </c>
      <c r="AG127" s="40">
        <v>9.6595049504950499</v>
      </c>
      <c r="AH127" s="40">
        <v>29.129469879518073</v>
      </c>
      <c r="AM127" s="80" t="s">
        <v>615</v>
      </c>
      <c r="AX127" s="40">
        <v>7.671757482732156</v>
      </c>
      <c r="AY127" s="40">
        <v>7.7491704374057315</v>
      </c>
      <c r="AZ127" s="40">
        <v>9.3775958188153314</v>
      </c>
      <c r="BB127" s="104"/>
    </row>
    <row r="128" spans="2:54" x14ac:dyDescent="0.2">
      <c r="B128" s="40" t="s">
        <v>70</v>
      </c>
      <c r="C128" s="40" t="s">
        <v>597</v>
      </c>
      <c r="D128" s="40">
        <v>6.3933333333333335</v>
      </c>
      <c r="E128" s="40">
        <v>8.3571675302245243</v>
      </c>
      <c r="F128" s="40">
        <v>9.3882042253521121</v>
      </c>
      <c r="G128" s="40">
        <v>10.910297482837528</v>
      </c>
      <c r="H128" s="40">
        <v>9.0060309512972232</v>
      </c>
      <c r="I128" s="40">
        <v>9.1113017616106156</v>
      </c>
      <c r="J128" s="40">
        <v>7.8144733809633555</v>
      </c>
      <c r="K128" s="40">
        <v>8.2535907699552631</v>
      </c>
      <c r="L128" s="40">
        <v>8.4237668161434982</v>
      </c>
      <c r="M128" s="40">
        <v>8.8318965517241388</v>
      </c>
      <c r="N128" s="40">
        <v>9.4609756097560975</v>
      </c>
      <c r="O128" s="40">
        <v>8.7387755102040821</v>
      </c>
      <c r="P128" s="40">
        <v>8.285671100362757</v>
      </c>
      <c r="U128" s="80" t="s">
        <v>614</v>
      </c>
      <c r="AF128" s="40">
        <v>10.243065693430657</v>
      </c>
      <c r="AG128" s="40">
        <v>9.2697811447811453</v>
      </c>
      <c r="AH128" s="40">
        <v>8.4047151277013761</v>
      </c>
      <c r="AM128" s="80" t="s">
        <v>615</v>
      </c>
      <c r="AX128" s="40">
        <v>9.2827787021630623</v>
      </c>
      <c r="AY128" s="40">
        <v>8.6274682651622001</v>
      </c>
      <c r="AZ128" s="40">
        <v>8.2641121829224726</v>
      </c>
      <c r="BB128" s="104"/>
    </row>
    <row r="129" spans="2:61" x14ac:dyDescent="0.2">
      <c r="B129" s="40" t="s">
        <v>71</v>
      </c>
      <c r="C129" s="40" t="s">
        <v>597</v>
      </c>
      <c r="D129" s="40">
        <v>5.4548387096774196</v>
      </c>
      <c r="E129" s="40">
        <v>6.2239819004524888</v>
      </c>
      <c r="F129" s="40">
        <v>5.5949612403100772</v>
      </c>
      <c r="G129" s="40">
        <v>6.1799065420560746</v>
      </c>
      <c r="H129" s="40">
        <v>5.5009784735812133</v>
      </c>
      <c r="I129" s="40">
        <v>6.1292079207920791</v>
      </c>
      <c r="J129" s="40">
        <v>5.1143122676579926</v>
      </c>
      <c r="K129" s="40">
        <v>5.4299516908212562</v>
      </c>
      <c r="L129" s="40">
        <v>7.725352112676056</v>
      </c>
      <c r="M129" s="40">
        <v>6.8581818181818184</v>
      </c>
      <c r="N129" s="40">
        <v>6.36013986013986</v>
      </c>
      <c r="O129" s="40">
        <v>6.0846153846153843</v>
      </c>
      <c r="P129" s="40">
        <v>6.3734439834024892</v>
      </c>
      <c r="U129" s="80" t="s">
        <v>614</v>
      </c>
      <c r="AF129" s="40">
        <v>7.7571428571428571</v>
      </c>
      <c r="AG129" s="40">
        <v>7.3511111111111109</v>
      </c>
      <c r="AH129" s="40">
        <v>10.325833333333334</v>
      </c>
      <c r="AM129" s="80" t="s">
        <v>615</v>
      </c>
      <c r="AX129" s="40">
        <v>6.2086434108527131</v>
      </c>
      <c r="AY129" s="40">
        <v>5.9362231759656661</v>
      </c>
      <c r="AZ129" s="40">
        <v>5.9377880184331797</v>
      </c>
      <c r="BB129" s="104"/>
    </row>
    <row r="130" spans="2:61" x14ac:dyDescent="0.2">
      <c r="B130" s="40" t="s">
        <v>72</v>
      </c>
      <c r="C130" s="40" t="s">
        <v>597</v>
      </c>
      <c r="D130" s="40">
        <v>3.3544771018455233</v>
      </c>
      <c r="E130" s="40">
        <v>3.6506431956668925</v>
      </c>
      <c r="F130" s="40">
        <v>4.4830287206266322</v>
      </c>
      <c r="G130" s="40">
        <v>5.5865265760197778</v>
      </c>
      <c r="H130" s="40">
        <v>6.5497113534316869</v>
      </c>
      <c r="I130" s="40">
        <v>5.8399326032013477</v>
      </c>
      <c r="J130" s="40">
        <v>7.0049099836333877</v>
      </c>
      <c r="K130" s="40">
        <v>7.1968174204355106</v>
      </c>
      <c r="L130" s="40">
        <v>7.4129891756869277</v>
      </c>
      <c r="M130" s="40">
        <v>7.4136513157894735</v>
      </c>
      <c r="N130" s="40">
        <v>7.601178781925344</v>
      </c>
      <c r="O130" s="40">
        <v>7.8284023668639051</v>
      </c>
      <c r="P130" s="40">
        <v>7.8975681650700071</v>
      </c>
      <c r="U130" s="80" t="s">
        <v>614</v>
      </c>
      <c r="AF130" s="40">
        <v>13.741654135338347</v>
      </c>
      <c r="AG130" s="40">
        <v>12.905808823529412</v>
      </c>
      <c r="AH130" s="40">
        <v>11.505461538461539</v>
      </c>
      <c r="AM130" s="80" t="s">
        <v>615</v>
      </c>
      <c r="AX130" s="40">
        <v>7.0150717360114783</v>
      </c>
      <c r="AY130" s="40">
        <v>7.3298772563176886</v>
      </c>
      <c r="AZ130" s="40">
        <v>7.5152159739201307</v>
      </c>
      <c r="BB130" s="104"/>
    </row>
    <row r="131" spans="2:61" x14ac:dyDescent="0.2">
      <c r="B131" s="40" t="s">
        <v>73</v>
      </c>
      <c r="C131" s="40" t="s">
        <v>597</v>
      </c>
      <c r="D131" s="40">
        <v>7.2511210762331837</v>
      </c>
      <c r="E131" s="40">
        <v>6.8154996066089693</v>
      </c>
      <c r="F131" s="40">
        <v>7.3960915157292657</v>
      </c>
      <c r="G131" s="40">
        <v>8.0110650069156293</v>
      </c>
      <c r="H131" s="40">
        <v>8.6045865490628444</v>
      </c>
      <c r="I131" s="40">
        <v>8.6538263995891107</v>
      </c>
      <c r="J131" s="40">
        <v>8.0723115577889448</v>
      </c>
      <c r="K131" s="40">
        <v>7.339696312364425</v>
      </c>
      <c r="L131" s="40">
        <v>6.3218291630716132</v>
      </c>
      <c r="M131" s="40">
        <v>5.8103378103378107</v>
      </c>
      <c r="N131" s="40">
        <v>5.7034203420342031</v>
      </c>
      <c r="O131" s="40">
        <v>15.275027502750275</v>
      </c>
      <c r="P131" s="40">
        <v>15.530567685589519</v>
      </c>
      <c r="U131" s="80" t="s">
        <v>614</v>
      </c>
      <c r="AF131" s="40">
        <v>5.3985919540229883</v>
      </c>
      <c r="AG131" s="40">
        <v>33.334656488549619</v>
      </c>
      <c r="AH131" s="40">
        <v>33.793134328358207</v>
      </c>
      <c r="AM131" s="80" t="s">
        <v>615</v>
      </c>
      <c r="AX131" s="40">
        <v>5.8427326343381392</v>
      </c>
      <c r="AY131" s="40">
        <v>7.9680974477958237</v>
      </c>
      <c r="AZ131" s="40">
        <v>7.9773996913580243</v>
      </c>
      <c r="BB131" s="104"/>
    </row>
    <row r="132" spans="2:61" x14ac:dyDescent="0.2">
      <c r="B132" s="40" t="s">
        <v>74</v>
      </c>
      <c r="C132" s="40" t="s">
        <v>597</v>
      </c>
      <c r="D132" s="40">
        <v>5.0591140854047163</v>
      </c>
      <c r="E132" s="40">
        <v>5.7505030181086516</v>
      </c>
      <c r="F132" s="40">
        <v>6.1976819059884098</v>
      </c>
      <c r="G132" s="40">
        <v>6.5154211150652435</v>
      </c>
      <c r="H132" s="40">
        <v>6.6310904872389793</v>
      </c>
      <c r="I132" s="40">
        <v>6.7048004987531176</v>
      </c>
      <c r="J132" s="40">
        <v>6.628242542153048</v>
      </c>
      <c r="K132" s="40">
        <v>6.7141828653707707</v>
      </c>
      <c r="L132" s="40">
        <v>6.8369483919222143</v>
      </c>
      <c r="M132" s="40">
        <v>7.0443213296398888</v>
      </c>
      <c r="N132" s="40">
        <v>7.8188353702372391</v>
      </c>
      <c r="O132" s="40">
        <v>7.2</v>
      </c>
      <c r="P132" s="40">
        <v>7.5582215949188427</v>
      </c>
      <c r="U132" s="80" t="s">
        <v>614</v>
      </c>
      <c r="AF132" s="40">
        <v>8.0660638297872342</v>
      </c>
      <c r="AG132" s="40">
        <v>7.0823353293413174</v>
      </c>
      <c r="AH132" s="40">
        <v>8.6774691358024683</v>
      </c>
      <c r="AM132" s="80" t="s">
        <v>615</v>
      </c>
      <c r="AX132" s="40">
        <v>7.7806151288445555</v>
      </c>
      <c r="AY132" s="40">
        <v>7.2162003311258278</v>
      </c>
      <c r="AZ132" s="40">
        <v>7.4137529880478086</v>
      </c>
      <c r="BB132" s="104"/>
    </row>
    <row r="133" spans="2:61" x14ac:dyDescent="0.2">
      <c r="B133" s="40" t="s">
        <v>75</v>
      </c>
      <c r="C133" s="40" t="s">
        <v>597</v>
      </c>
      <c r="D133" s="40">
        <v>3.9484066767830046</v>
      </c>
      <c r="E133" s="40">
        <v>4.5055401662049865</v>
      </c>
      <c r="F133" s="40">
        <v>5.8300180831826403</v>
      </c>
      <c r="G133" s="40">
        <v>5.1247706422018346</v>
      </c>
      <c r="H133" s="40">
        <v>5.6621928166351614</v>
      </c>
      <c r="I133" s="40">
        <v>5.6154594594594593</v>
      </c>
      <c r="J133" s="40">
        <v>5.4175724637681162</v>
      </c>
      <c r="K133" s="40">
        <v>5.8126272912423627</v>
      </c>
      <c r="L133" s="40">
        <v>6.3355408388520971</v>
      </c>
      <c r="M133" s="40">
        <v>6.4330543933054392</v>
      </c>
      <c r="N133" s="40">
        <v>6.9385593220338979</v>
      </c>
      <c r="O133" s="40">
        <v>7.5419999999999998</v>
      </c>
      <c r="P133" s="40">
        <v>6.5723404255319151</v>
      </c>
      <c r="U133" s="80" t="s">
        <v>614</v>
      </c>
      <c r="AF133" s="40">
        <v>3.9458333333333333</v>
      </c>
      <c r="AG133" s="40">
        <v>4.4950980392156863</v>
      </c>
      <c r="AH133" s="40">
        <v>5.5098039215686274</v>
      </c>
      <c r="AM133" s="80" t="s">
        <v>615</v>
      </c>
      <c r="AX133" s="40">
        <v>7.3731796116504853</v>
      </c>
      <c r="AY133" s="40">
        <v>7.8875278396436528</v>
      </c>
      <c r="AZ133" s="40">
        <v>6.7022673031026256</v>
      </c>
      <c r="BB133" s="104"/>
    </row>
    <row r="134" spans="2:61" x14ac:dyDescent="0.2">
      <c r="B134" s="40" t="s">
        <v>76</v>
      </c>
      <c r="C134" s="40" t="s">
        <v>597</v>
      </c>
      <c r="D134" s="40">
        <v>7.6798969072164942</v>
      </c>
      <c r="E134" s="40">
        <v>8.0448877805486276</v>
      </c>
      <c r="F134" s="40">
        <v>10.693374422187981</v>
      </c>
      <c r="G134" s="40">
        <v>11.97212780421482</v>
      </c>
      <c r="H134" s="40">
        <v>13.635432385374346</v>
      </c>
      <c r="I134" s="40">
        <v>14.70806916426513</v>
      </c>
      <c r="J134" s="40">
        <v>16.731212287438289</v>
      </c>
      <c r="K134" s="40">
        <v>17.166142557651991</v>
      </c>
      <c r="L134" s="40">
        <v>17.534963325183373</v>
      </c>
      <c r="M134" s="40">
        <v>16.930971007823285</v>
      </c>
      <c r="N134" s="40">
        <v>16.772111913357399</v>
      </c>
      <c r="O134" s="40">
        <v>16.3959786622897</v>
      </c>
      <c r="P134" s="40">
        <v>16.58117025956885</v>
      </c>
      <c r="U134" s="80" t="s">
        <v>614</v>
      </c>
      <c r="AF134" s="40">
        <v>35.812722323049002</v>
      </c>
      <c r="AG134" s="40">
        <v>32.921774436090224</v>
      </c>
      <c r="AH134" s="40">
        <v>34.895256609642303</v>
      </c>
      <c r="AM134" s="80" t="s">
        <v>615</v>
      </c>
      <c r="AX134" s="40">
        <v>10.470738738738739</v>
      </c>
      <c r="AY134" s="40">
        <v>10.194384875846502</v>
      </c>
      <c r="AZ134" s="40">
        <v>9.3565460122699395</v>
      </c>
      <c r="BB134" s="104"/>
    </row>
    <row r="135" spans="2:61" x14ac:dyDescent="0.2">
      <c r="B135" s="40" t="s">
        <v>77</v>
      </c>
      <c r="C135" s="40" t="s">
        <v>597</v>
      </c>
      <c r="D135" s="40">
        <v>7.2919931532902247</v>
      </c>
      <c r="E135" s="40">
        <v>7.9104294478527608</v>
      </c>
      <c r="F135" s="40">
        <v>8.196474634565778</v>
      </c>
      <c r="G135" s="40">
        <v>8.6316199376947047</v>
      </c>
      <c r="H135" s="40">
        <v>9.7676559616094512</v>
      </c>
      <c r="I135" s="40">
        <v>10.867036098796707</v>
      </c>
      <c r="J135" s="40">
        <v>13.164856002281152</v>
      </c>
      <c r="K135" s="40">
        <v>13.359687906371912</v>
      </c>
      <c r="L135" s="40">
        <v>14.126988265971317</v>
      </c>
      <c r="M135" s="40">
        <v>12.609053497942387</v>
      </c>
      <c r="N135" s="40">
        <v>14.092311459353574</v>
      </c>
      <c r="O135" s="40">
        <v>14.099117276166456</v>
      </c>
      <c r="P135" s="40">
        <v>13.820884146341463</v>
      </c>
      <c r="U135" s="80" t="s">
        <v>614</v>
      </c>
      <c r="AF135" s="40">
        <v>27.463943514644349</v>
      </c>
      <c r="AG135" s="40">
        <v>28.019614537444934</v>
      </c>
      <c r="AH135" s="40">
        <v>27.644819004524887</v>
      </c>
      <c r="AM135" s="80" t="s">
        <v>615</v>
      </c>
      <c r="AX135" s="40">
        <v>10.005572250639386</v>
      </c>
      <c r="AY135" s="40">
        <v>9.964367026496566</v>
      </c>
      <c r="AZ135" s="40">
        <v>9.8167988204456087</v>
      </c>
      <c r="BB135" s="104"/>
    </row>
    <row r="136" spans="2:61" x14ac:dyDescent="0.2">
      <c r="B136" s="40" t="s">
        <v>78</v>
      </c>
      <c r="C136" s="40" t="s">
        <v>597</v>
      </c>
      <c r="D136" s="40">
        <v>7.6720955483170465</v>
      </c>
      <c r="E136" s="40">
        <v>8.771793416572077</v>
      </c>
      <c r="F136" s="40">
        <v>8.4009852216748762</v>
      </c>
      <c r="G136" s="40">
        <v>8.7417452830188687</v>
      </c>
      <c r="H136" s="40">
        <v>12.209775967413442</v>
      </c>
      <c r="I136" s="40">
        <v>12.30677966101695</v>
      </c>
      <c r="J136" s="40">
        <v>12.047070707070707</v>
      </c>
      <c r="K136" s="40">
        <v>11.131013306038895</v>
      </c>
      <c r="L136" s="40">
        <v>12.717903930131005</v>
      </c>
      <c r="M136" s="40">
        <v>12.732110091743118</v>
      </c>
      <c r="N136" s="40">
        <v>13.77456647398844</v>
      </c>
      <c r="O136" s="40">
        <v>13.745176848874598</v>
      </c>
      <c r="P136" s="40">
        <v>15.252467105263158</v>
      </c>
      <c r="U136" s="80" t="s">
        <v>614</v>
      </c>
      <c r="AF136" s="40">
        <v>25.607934508816122</v>
      </c>
      <c r="AG136" s="40">
        <v>22.726174496644298</v>
      </c>
      <c r="AH136" s="40">
        <v>25.83171021377672</v>
      </c>
      <c r="AM136" s="80" t="s">
        <v>615</v>
      </c>
      <c r="AX136" s="40">
        <v>8.022647783251232</v>
      </c>
      <c r="AY136" s="40">
        <v>8.7083688833124206</v>
      </c>
      <c r="AZ136" s="40">
        <v>9.6506163522012578</v>
      </c>
      <c r="BB136" s="104"/>
    </row>
    <row r="137" spans="2:61" x14ac:dyDescent="0.2">
      <c r="B137" s="40" t="s">
        <v>79</v>
      </c>
      <c r="C137" s="40" t="s">
        <v>597</v>
      </c>
      <c r="D137" s="40">
        <v>6.518562535370684</v>
      </c>
      <c r="E137" s="40">
        <v>6.6412066752246472</v>
      </c>
      <c r="F137" s="40">
        <v>6.7613843351548271</v>
      </c>
      <c r="G137" s="40">
        <v>7.3794983642311891</v>
      </c>
      <c r="H137" s="40">
        <v>7.7195786924939469</v>
      </c>
      <c r="I137" s="40">
        <v>6.9583918406072112</v>
      </c>
      <c r="J137" s="40">
        <v>6.7073288331726131</v>
      </c>
      <c r="K137" s="40">
        <v>6.5738498789346247</v>
      </c>
      <c r="L137" s="40">
        <v>6.7171867261020308</v>
      </c>
      <c r="M137" s="40">
        <v>6.833333333333333</v>
      </c>
      <c r="N137" s="40">
        <v>7.2357263990955341</v>
      </c>
      <c r="O137" s="40">
        <v>7.284343131373725</v>
      </c>
      <c r="P137" s="40">
        <v>7.7606318347509111</v>
      </c>
      <c r="U137" s="80" t="s">
        <v>614</v>
      </c>
      <c r="AF137" s="40">
        <v>7.6777094972067035</v>
      </c>
      <c r="AG137" s="40">
        <v>7.8023417721518991</v>
      </c>
      <c r="AH137" s="40">
        <v>7.872943262411348</v>
      </c>
      <c r="AM137" s="80" t="s">
        <v>615</v>
      </c>
      <c r="AX137" s="40">
        <v>7.1237136782423809</v>
      </c>
      <c r="AY137" s="40">
        <v>7.163242042931163</v>
      </c>
      <c r="AZ137" s="40">
        <v>7.7377199413489732</v>
      </c>
      <c r="BB137" s="104"/>
    </row>
    <row r="138" spans="2:61" x14ac:dyDescent="0.2">
      <c r="B138" s="40" t="s">
        <v>80</v>
      </c>
      <c r="C138" s="40" t="s">
        <v>597</v>
      </c>
      <c r="D138" s="40">
        <v>5.0838775510204073</v>
      </c>
      <c r="E138" s="40">
        <v>5.0483247422680408</v>
      </c>
      <c r="F138" s="40">
        <v>5.4616477272727275</v>
      </c>
      <c r="G138" s="40">
        <v>5.5718809373020903</v>
      </c>
      <c r="H138" s="40">
        <v>6.6808188021228201</v>
      </c>
      <c r="I138" s="40">
        <v>6.1277113702623902</v>
      </c>
      <c r="J138" s="40">
        <v>5.7855945945945946</v>
      </c>
      <c r="K138" s="40">
        <v>6.1385742838107928</v>
      </c>
      <c r="L138" s="40">
        <v>7.0429762668377167</v>
      </c>
      <c r="M138" s="40">
        <v>7.4487415592387967</v>
      </c>
      <c r="N138" s="40">
        <v>8.7386634844868727</v>
      </c>
      <c r="O138" s="40">
        <v>8.1748571428571424</v>
      </c>
      <c r="P138" s="40">
        <v>8.5090213231273921</v>
      </c>
      <c r="U138" s="80" t="s">
        <v>614</v>
      </c>
      <c r="AF138" s="40">
        <v>11.292481751824818</v>
      </c>
      <c r="AG138" s="40">
        <v>10.290489977728285</v>
      </c>
      <c r="AH138" s="40">
        <v>11.113744769874478</v>
      </c>
      <c r="AM138" s="80" t="s">
        <v>615</v>
      </c>
      <c r="AX138" s="40">
        <v>7.9085928853754943</v>
      </c>
      <c r="AY138" s="40">
        <v>7.4446272098385853</v>
      </c>
      <c r="AZ138" s="40">
        <v>7.5873649148778686</v>
      </c>
      <c r="BB138" s="104"/>
    </row>
    <row r="139" spans="2:61" s="43" customFormat="1" x14ac:dyDescent="0.2">
      <c r="B139" s="43" t="s">
        <v>24</v>
      </c>
      <c r="C139" s="43" t="s">
        <v>597</v>
      </c>
      <c r="D139" s="43">
        <v>5.5984979347671269</v>
      </c>
      <c r="E139" s="43">
        <v>6.020889475531412</v>
      </c>
      <c r="F139" s="43">
        <v>7.0145012859046263</v>
      </c>
      <c r="G139" s="43">
        <v>7.4484874973983892</v>
      </c>
      <c r="H139" s="43">
        <v>7.7641646900808725</v>
      </c>
      <c r="I139" s="43">
        <v>8.2167225082285427</v>
      </c>
      <c r="J139" s="43">
        <v>8.5494841275457496</v>
      </c>
      <c r="K139" s="43">
        <v>9.1223447885730451</v>
      </c>
      <c r="L139" s="43">
        <v>9.4680550909699086</v>
      </c>
      <c r="M139" s="43">
        <v>9.4499860970862422</v>
      </c>
      <c r="N139" s="43">
        <v>10.063330514617057</v>
      </c>
      <c r="O139" s="43">
        <v>10.776268515600378</v>
      </c>
      <c r="P139" s="43">
        <v>11.346033868092691</v>
      </c>
      <c r="U139" s="61" t="s">
        <v>614</v>
      </c>
      <c r="AF139" s="43">
        <v>19.033125896414347</v>
      </c>
      <c r="AG139" s="43">
        <v>22.126164477051702</v>
      </c>
      <c r="AH139" s="43">
        <v>23.841451378809868</v>
      </c>
      <c r="AM139" s="61" t="s">
        <v>615</v>
      </c>
      <c r="AX139" s="43">
        <v>7.9679538212109353</v>
      </c>
      <c r="AY139" s="43">
        <v>8.2058964644023913</v>
      </c>
      <c r="AZ139" s="43">
        <v>8.4830998865370315</v>
      </c>
    </row>
    <row r="140" spans="2:61" s="43" customFormat="1" x14ac:dyDescent="0.2">
      <c r="U140" s="61"/>
      <c r="AM140" s="61"/>
    </row>
    <row r="141" spans="2:61" s="52" customFormat="1" x14ac:dyDescent="0.2">
      <c r="U141" s="56"/>
      <c r="AM141" s="56"/>
    </row>
    <row r="142" spans="2:61" s="55" customFormat="1" x14ac:dyDescent="0.2">
      <c r="D142" s="68">
        <v>2000</v>
      </c>
      <c r="E142" s="68">
        <v>2001</v>
      </c>
      <c r="F142" s="68">
        <v>2002</v>
      </c>
      <c r="G142" s="68">
        <v>2003</v>
      </c>
      <c r="H142" s="68">
        <v>2004</v>
      </c>
      <c r="I142" s="68">
        <v>2005</v>
      </c>
      <c r="J142" s="68">
        <v>2006</v>
      </c>
      <c r="K142" s="68">
        <v>2007</v>
      </c>
      <c r="L142" s="68">
        <v>2008</v>
      </c>
      <c r="M142" s="68">
        <v>2009</v>
      </c>
      <c r="N142" s="68">
        <v>2010</v>
      </c>
      <c r="O142" s="68">
        <v>2011</v>
      </c>
      <c r="P142" s="68">
        <v>2012</v>
      </c>
      <c r="Q142" s="68">
        <v>2013</v>
      </c>
      <c r="R142" s="68">
        <v>2014</v>
      </c>
      <c r="S142" s="68">
        <v>2015</v>
      </c>
      <c r="T142" s="68"/>
      <c r="U142" s="68"/>
      <c r="V142" s="68">
        <v>2000</v>
      </c>
      <c r="W142" s="68">
        <v>2001</v>
      </c>
      <c r="X142" s="68">
        <v>2002</v>
      </c>
      <c r="Y142" s="68">
        <v>2003</v>
      </c>
      <c r="Z142" s="68">
        <v>2004</v>
      </c>
      <c r="AA142" s="68">
        <v>2005</v>
      </c>
      <c r="AB142" s="68">
        <v>2006</v>
      </c>
      <c r="AC142" s="68">
        <v>2007</v>
      </c>
      <c r="AD142" s="68">
        <v>2008</v>
      </c>
      <c r="AE142" s="68">
        <v>2009</v>
      </c>
      <c r="AF142" s="68">
        <v>2010</v>
      </c>
      <c r="AG142" s="68">
        <v>2011</v>
      </c>
      <c r="AH142" s="68">
        <v>2012</v>
      </c>
      <c r="AI142" s="68">
        <v>2013</v>
      </c>
      <c r="AJ142" s="68">
        <v>2014</v>
      </c>
      <c r="AK142" s="68">
        <v>2015</v>
      </c>
      <c r="AL142" s="68"/>
      <c r="AM142" s="69"/>
      <c r="AN142" s="68">
        <v>2000</v>
      </c>
      <c r="AO142" s="68">
        <v>2001</v>
      </c>
      <c r="AP142" s="68">
        <v>2002</v>
      </c>
      <c r="AQ142" s="68">
        <v>2003</v>
      </c>
      <c r="AR142" s="68">
        <v>2004</v>
      </c>
      <c r="AS142" s="68">
        <v>2005</v>
      </c>
      <c r="AT142" s="68">
        <v>2006</v>
      </c>
      <c r="AU142" s="68">
        <v>2007</v>
      </c>
      <c r="AV142" s="68">
        <v>2008</v>
      </c>
      <c r="AW142" s="68">
        <v>2009</v>
      </c>
      <c r="AX142" s="68">
        <v>2010</v>
      </c>
      <c r="AY142" s="68">
        <v>2011</v>
      </c>
      <c r="AZ142" s="68">
        <v>2012</v>
      </c>
      <c r="BA142" s="68">
        <v>2013</v>
      </c>
      <c r="BB142" s="68">
        <v>2014</v>
      </c>
      <c r="BC142" s="70">
        <v>2015</v>
      </c>
      <c r="BD142" s="71"/>
      <c r="BE142" s="71"/>
      <c r="BF142" s="71"/>
      <c r="BG142" s="72"/>
      <c r="BH142" s="72"/>
      <c r="BI142" s="72"/>
    </row>
    <row r="143" spans="2:61" s="48" customFormat="1" ht="15.75" x14ac:dyDescent="0.25">
      <c r="B143" s="58" t="s">
        <v>49</v>
      </c>
      <c r="C143" s="48" t="s">
        <v>611</v>
      </c>
      <c r="K143" s="49"/>
      <c r="L143" s="49"/>
      <c r="N143" s="53">
        <v>8.028579694897422</v>
      </c>
      <c r="O143" s="53">
        <v>8.2311755567063702</v>
      </c>
      <c r="P143" s="53">
        <v>8.1859548872180454</v>
      </c>
      <c r="Q143" s="53">
        <v>8.2141421432537474</v>
      </c>
      <c r="R143" s="53">
        <v>9.6608563968668406</v>
      </c>
      <c r="S143" s="53">
        <v>10.264427262313859</v>
      </c>
      <c r="U143" s="78" t="s">
        <v>612</v>
      </c>
      <c r="AC143" s="49"/>
      <c r="AD143" s="49"/>
      <c r="AF143" s="53">
        <v>15.172316384180791</v>
      </c>
      <c r="AG143" s="53">
        <v>15.564502617801049</v>
      </c>
      <c r="AH143" s="53">
        <v>13.333744075829385</v>
      </c>
      <c r="AI143" s="53">
        <v>15.699948979591838</v>
      </c>
      <c r="AJ143" s="53">
        <v>18.590666666666667</v>
      </c>
      <c r="AK143" s="53">
        <v>23.521064638783269</v>
      </c>
      <c r="AM143" s="78" t="s">
        <v>613</v>
      </c>
      <c r="AU143" s="49"/>
      <c r="AV143" s="49"/>
      <c r="AX143" s="53">
        <v>7.295145011600928</v>
      </c>
      <c r="AY143" s="53">
        <v>7.4304657849338698</v>
      </c>
      <c r="AZ143" s="53">
        <v>7.5771076233183852</v>
      </c>
      <c r="BA143" s="53">
        <v>7.29998753894081</v>
      </c>
      <c r="BB143" s="53">
        <v>7.8016529968454265</v>
      </c>
      <c r="BC143" s="53">
        <v>7.9134524612272417</v>
      </c>
    </row>
    <row r="144" spans="2:61" s="48" customFormat="1" ht="15.75" x14ac:dyDescent="0.25">
      <c r="B144" s="58" t="s">
        <v>50</v>
      </c>
      <c r="C144" s="48" t="s">
        <v>611</v>
      </c>
      <c r="K144" s="49"/>
      <c r="L144" s="49"/>
      <c r="N144" s="53">
        <v>6.8891569282136889</v>
      </c>
      <c r="O144" s="53">
        <v>6.5429865304226658</v>
      </c>
      <c r="P144" s="53">
        <v>6.9950117868929746</v>
      </c>
      <c r="Q144" s="53">
        <v>7.6544067796610173</v>
      </c>
      <c r="R144" s="53">
        <v>8.5612624113475171</v>
      </c>
      <c r="S144" s="53">
        <v>8.6170086289549381</v>
      </c>
      <c r="U144" s="78" t="s">
        <v>612</v>
      </c>
      <c r="AC144" s="49"/>
      <c r="AD144" s="49"/>
      <c r="AF144" s="53">
        <v>14.508140243902439</v>
      </c>
      <c r="AG144" s="53">
        <v>13.057534246575344</v>
      </c>
      <c r="AH144" s="53">
        <v>12.606382252559728</v>
      </c>
      <c r="AI144" s="53">
        <v>13.416360424028268</v>
      </c>
      <c r="AJ144" s="53">
        <v>14.935234375</v>
      </c>
      <c r="AK144" s="53">
        <v>13.480103806228374</v>
      </c>
      <c r="AM144" s="78" t="s">
        <v>613</v>
      </c>
      <c r="AU144" s="49"/>
      <c r="AV144" s="49"/>
      <c r="AX144" s="53">
        <v>5.6807301740812379</v>
      </c>
      <c r="AY144" s="53">
        <v>5.5208221386351424</v>
      </c>
      <c r="AZ144" s="53">
        <v>6.095596280087527</v>
      </c>
      <c r="BA144" s="53">
        <v>6.8220265441551815</v>
      </c>
      <c r="BB144" s="53">
        <v>7.683512641204949</v>
      </c>
      <c r="BC144" s="53">
        <v>7.8349081803005012</v>
      </c>
    </row>
    <row r="145" spans="2:61" s="48" customFormat="1" ht="15.75" x14ac:dyDescent="0.25">
      <c r="B145" s="58" t="s">
        <v>51</v>
      </c>
      <c r="C145" s="48" t="s">
        <v>611</v>
      </c>
      <c r="K145" s="49"/>
      <c r="L145" s="49"/>
      <c r="N145" s="53">
        <v>3.6873003374578182</v>
      </c>
      <c r="O145" s="53">
        <v>3.7941531042796868</v>
      </c>
      <c r="P145" s="53">
        <v>4.2451866151866158</v>
      </c>
      <c r="Q145" s="53">
        <v>4.1929260013577734</v>
      </c>
      <c r="R145" s="53">
        <v>9.1124165554072096</v>
      </c>
      <c r="S145" s="53">
        <v>8.171900943396226</v>
      </c>
      <c r="U145" s="78" t="s">
        <v>612</v>
      </c>
      <c r="AC145" s="49"/>
      <c r="AD145" s="49"/>
      <c r="AF145" s="53">
        <v>4.6944881889763783</v>
      </c>
      <c r="AG145" s="53">
        <v>4.3250990099009901</v>
      </c>
      <c r="AH145" s="53">
        <v>6.85</v>
      </c>
      <c r="AI145" s="53">
        <v>7.0336538461538458</v>
      </c>
      <c r="AJ145" s="53">
        <v>8.5622017045454548</v>
      </c>
      <c r="AK145" s="53">
        <v>17.615474860335198</v>
      </c>
      <c r="AM145" s="78" t="s">
        <v>613</v>
      </c>
      <c r="AU145" s="49"/>
      <c r="AV145" s="49"/>
      <c r="AX145" s="53">
        <v>3.5194356955380575</v>
      </c>
      <c r="AY145" s="53">
        <v>3.7205422100205903</v>
      </c>
      <c r="AZ145" s="53">
        <v>3.797300150829563</v>
      </c>
      <c r="BA145" s="53">
        <v>3.725833992094862</v>
      </c>
      <c r="BB145" s="53">
        <v>9.36345430978613</v>
      </c>
      <c r="BC145" s="53">
        <v>6.2531725312145294</v>
      </c>
    </row>
    <row r="146" spans="2:61" s="48" customFormat="1" ht="15.75" x14ac:dyDescent="0.25">
      <c r="B146" s="58" t="s">
        <v>52</v>
      </c>
      <c r="C146" s="48" t="s">
        <v>611</v>
      </c>
      <c r="K146" s="49"/>
      <c r="L146" s="49"/>
      <c r="N146" s="53">
        <v>10.066168910648715</v>
      </c>
      <c r="O146" s="53">
        <v>9.9971049457177319</v>
      </c>
      <c r="P146" s="53">
        <v>10.398363028953229</v>
      </c>
      <c r="Q146" s="53">
        <v>10.439409368635438</v>
      </c>
      <c r="R146" s="53">
        <v>10.76265091863517</v>
      </c>
      <c r="S146" s="53">
        <v>10.338347457627119</v>
      </c>
      <c r="U146" s="78" t="s">
        <v>612</v>
      </c>
      <c r="AC146" s="49"/>
      <c r="AD146" s="49"/>
      <c r="AF146" s="53">
        <v>10.97742857142857</v>
      </c>
      <c r="AG146" s="53">
        <v>11.103548387096774</v>
      </c>
      <c r="AH146" s="53">
        <v>10.5</v>
      </c>
      <c r="AI146" s="53">
        <v>12.036363636363637</v>
      </c>
      <c r="AJ146" s="53">
        <v>12.990655737704918</v>
      </c>
      <c r="AK146" s="53">
        <v>12.937906976744188</v>
      </c>
      <c r="AM146" s="78" t="s">
        <v>613</v>
      </c>
      <c r="AU146" s="49"/>
      <c r="AV146" s="49"/>
      <c r="AX146" s="53">
        <v>9.9807764390896931</v>
      </c>
      <c r="AY146" s="53">
        <v>9.9076662320730122</v>
      </c>
      <c r="AZ146" s="53">
        <v>10.390825358851673</v>
      </c>
      <c r="BA146" s="53">
        <v>10.344660194174757</v>
      </c>
      <c r="BB146" s="53">
        <v>10.637042513863216</v>
      </c>
      <c r="BC146" s="53">
        <v>10.133994515539305</v>
      </c>
    </row>
    <row r="147" spans="2:61" s="48" customFormat="1" ht="15.75" x14ac:dyDescent="0.25">
      <c r="B147" s="58" t="s">
        <v>53</v>
      </c>
      <c r="C147" s="48" t="s">
        <v>611</v>
      </c>
      <c r="K147" s="49"/>
      <c r="L147" s="49"/>
      <c r="N147" s="53">
        <v>8.1048586810228809</v>
      </c>
      <c r="O147" s="53">
        <v>8.4445980253878705</v>
      </c>
      <c r="P147" s="53">
        <v>9.2571345029239769</v>
      </c>
      <c r="Q147" s="53">
        <v>9.9358758620689667</v>
      </c>
      <c r="R147" s="53">
        <v>11.35890331890332</v>
      </c>
      <c r="S147" s="53">
        <v>12.061766561514196</v>
      </c>
      <c r="U147" s="78" t="s">
        <v>612</v>
      </c>
      <c r="AC147" s="49"/>
      <c r="AD147" s="49"/>
      <c r="AF147" s="53">
        <v>11.702912087912088</v>
      </c>
      <c r="AG147" s="53">
        <v>14.311621621621621</v>
      </c>
      <c r="AH147" s="53">
        <v>15.532608695652174</v>
      </c>
      <c r="AI147" s="53">
        <v>16.426363636363636</v>
      </c>
      <c r="AJ147" s="53">
        <v>18.820457516339872</v>
      </c>
      <c r="AK147" s="53">
        <v>18.322974683544306</v>
      </c>
      <c r="AM147" s="78" t="s">
        <v>613</v>
      </c>
      <c r="AU147" s="49"/>
      <c r="AV147" s="49"/>
      <c r="AX147" s="53">
        <v>6.9375757575757575</v>
      </c>
      <c r="AY147" s="53">
        <v>6.8967914438502671</v>
      </c>
      <c r="AZ147" s="53">
        <v>7.6710256410256417</v>
      </c>
      <c r="BA147" s="53">
        <v>8.1853765323992995</v>
      </c>
      <c r="BB147" s="53">
        <v>9.2447962962962951</v>
      </c>
      <c r="BC147" s="53">
        <v>9.9834663865546229</v>
      </c>
    </row>
    <row r="148" spans="2:61" s="48" customFormat="1" ht="15.75" x14ac:dyDescent="0.25">
      <c r="B148" s="58" t="s">
        <v>54</v>
      </c>
      <c r="C148" s="48" t="s">
        <v>611</v>
      </c>
      <c r="K148" s="49"/>
      <c r="L148" s="49"/>
      <c r="N148" s="53">
        <v>14.45834786218348</v>
      </c>
      <c r="O148" s="53">
        <v>12.980782720273739</v>
      </c>
      <c r="P148" s="53">
        <v>14.814505849132717</v>
      </c>
      <c r="Q148" s="53">
        <v>13.060724319578579</v>
      </c>
      <c r="R148" s="53">
        <v>13.366570862239842</v>
      </c>
      <c r="S148" s="53">
        <v>17.056443186765346</v>
      </c>
      <c r="U148" s="78" t="s">
        <v>612</v>
      </c>
      <c r="AC148" s="49"/>
      <c r="AD148" s="49"/>
      <c r="AF148" s="53">
        <v>27.331539961013647</v>
      </c>
      <c r="AG148" s="53">
        <v>21.9228384279476</v>
      </c>
      <c r="AH148" s="53">
        <v>22.904320987654319</v>
      </c>
      <c r="AI148" s="53">
        <v>22.681159420289855</v>
      </c>
      <c r="AJ148" s="53">
        <v>25.975216400911165</v>
      </c>
      <c r="AK148" s="53">
        <v>26.54753144654088</v>
      </c>
      <c r="AM148" s="78" t="s">
        <v>613</v>
      </c>
      <c r="AU148" s="49"/>
      <c r="AV148" s="49"/>
      <c r="AX148" s="53">
        <v>10.975253164556962</v>
      </c>
      <c r="AY148" s="53">
        <v>10.802345744680851</v>
      </c>
      <c r="AZ148" s="53">
        <v>12.841776216758655</v>
      </c>
      <c r="BA148" s="53">
        <v>10.472050139275767</v>
      </c>
      <c r="BB148" s="53">
        <v>9.8610639645345159</v>
      </c>
      <c r="BC148" s="53">
        <v>13.422287778446718</v>
      </c>
    </row>
    <row r="149" spans="2:61" s="48" customFormat="1" ht="15.75" x14ac:dyDescent="0.25">
      <c r="B149" s="58" t="s">
        <v>55</v>
      </c>
      <c r="C149" s="48" t="s">
        <v>611</v>
      </c>
      <c r="K149" s="49"/>
      <c r="L149" s="49"/>
      <c r="N149" s="53">
        <v>6.9086258503401359</v>
      </c>
      <c r="O149" s="53">
        <v>6.9690181479758024</v>
      </c>
      <c r="P149" s="53">
        <v>7.9093730074388953</v>
      </c>
      <c r="Q149" s="53">
        <v>8.3793889206167904</v>
      </c>
      <c r="R149" s="53">
        <v>9.4771390086206893</v>
      </c>
      <c r="S149" s="53">
        <v>8.5814454594304141</v>
      </c>
      <c r="U149" s="78" t="s">
        <v>612</v>
      </c>
      <c r="AC149" s="49"/>
      <c r="AD149" s="49"/>
      <c r="AF149" s="53">
        <v>7.7460869565217392</v>
      </c>
      <c r="AG149" s="53">
        <v>8.4263099630996319</v>
      </c>
      <c r="AH149" s="53">
        <v>10.67712686567164</v>
      </c>
      <c r="AI149" s="53">
        <v>10.910398230088495</v>
      </c>
      <c r="AJ149" s="53">
        <v>11.248858447488585</v>
      </c>
      <c r="AK149" s="53">
        <v>11.54451127819549</v>
      </c>
      <c r="AM149" s="78" t="s">
        <v>613</v>
      </c>
      <c r="AU149" s="49"/>
      <c r="AV149" s="49"/>
      <c r="AX149" s="53">
        <v>6.7888024883359259</v>
      </c>
      <c r="AY149" s="53">
        <v>6.7587273695420658</v>
      </c>
      <c r="AZ149" s="53">
        <v>7.4497955390334569</v>
      </c>
      <c r="BA149" s="53">
        <v>8.0043016393442628</v>
      </c>
      <c r="BB149" s="53">
        <v>9.2401160659743429</v>
      </c>
      <c r="BC149" s="53">
        <v>8.0872915360501558</v>
      </c>
    </row>
    <row r="150" spans="2:61" s="48" customFormat="1" ht="15.75" x14ac:dyDescent="0.25">
      <c r="B150" s="58" t="s">
        <v>56</v>
      </c>
      <c r="C150" s="48" t="s">
        <v>611</v>
      </c>
      <c r="K150" s="49"/>
      <c r="L150" s="49"/>
      <c r="N150" s="53">
        <v>10.941558915537017</v>
      </c>
      <c r="O150" s="53">
        <v>9.9376772082878961</v>
      </c>
      <c r="P150" s="53">
        <v>11.04538014527845</v>
      </c>
      <c r="Q150" s="53">
        <v>9.8346788990825686</v>
      </c>
      <c r="R150" s="53">
        <v>9.741502347417839</v>
      </c>
      <c r="S150" s="53">
        <v>10.023570229434807</v>
      </c>
      <c r="U150" s="78" t="s">
        <v>612</v>
      </c>
      <c r="AC150" s="49"/>
      <c r="AD150" s="49"/>
      <c r="AF150" s="53">
        <v>22.928841607565012</v>
      </c>
      <c r="AG150" s="53">
        <v>22.915114285714285</v>
      </c>
      <c r="AH150" s="53">
        <v>25.205357967667435</v>
      </c>
      <c r="AI150" s="53">
        <v>25.648060836501898</v>
      </c>
      <c r="AJ150" s="53">
        <v>22.506338983050846</v>
      </c>
      <c r="AK150" s="53">
        <v>25.001406844106462</v>
      </c>
      <c r="AM150" s="78" t="s">
        <v>613</v>
      </c>
      <c r="AU150" s="49"/>
      <c r="AV150" s="49"/>
      <c r="AX150" s="53">
        <v>7.5498394648829432</v>
      </c>
      <c r="AY150" s="53">
        <v>6.876960916442048</v>
      </c>
      <c r="AZ150" s="53">
        <v>7.2884742647058829</v>
      </c>
      <c r="BA150" s="53">
        <v>7.2190062893081759</v>
      </c>
      <c r="BB150" s="53">
        <v>7.4199075215782981</v>
      </c>
      <c r="BC150" s="53">
        <v>7.438812335958005</v>
      </c>
    </row>
    <row r="151" spans="2:61" s="50" customFormat="1" ht="15.75" x14ac:dyDescent="0.25">
      <c r="B151" s="58" t="s">
        <v>57</v>
      </c>
      <c r="C151" s="48" t="s">
        <v>611</v>
      </c>
      <c r="K151" s="51"/>
      <c r="L151" s="51"/>
      <c r="N151" s="53">
        <v>11.118261744966443</v>
      </c>
      <c r="O151" s="53">
        <v>12.067874465049929</v>
      </c>
      <c r="P151" s="53">
        <v>13.492532258064518</v>
      </c>
      <c r="Q151" s="53">
        <v>14.476125309150866</v>
      </c>
      <c r="R151" s="53">
        <v>15.911965361445784</v>
      </c>
      <c r="S151" s="53">
        <v>18.856676579925651</v>
      </c>
      <c r="U151" s="78" t="s">
        <v>612</v>
      </c>
      <c r="AC151" s="51"/>
      <c r="AD151" s="51"/>
      <c r="AF151" s="53">
        <v>23.67496103896104</v>
      </c>
      <c r="AG151" s="53">
        <v>27.308396501457729</v>
      </c>
      <c r="AH151" s="53">
        <v>31.955415162454873</v>
      </c>
      <c r="AI151" s="53">
        <v>34.085789473684216</v>
      </c>
      <c r="AJ151" s="53">
        <v>36.269892857142857</v>
      </c>
      <c r="AK151" s="53">
        <v>32.108277027027022</v>
      </c>
      <c r="AL151" s="48"/>
      <c r="AM151" s="78" t="s">
        <v>613</v>
      </c>
      <c r="AU151" s="51"/>
      <c r="AV151" s="51"/>
      <c r="AX151" s="53">
        <v>6.7433122171945694</v>
      </c>
      <c r="AY151" s="53">
        <v>7.1316147308781872</v>
      </c>
      <c r="AZ151" s="53">
        <v>8.1818172377985459</v>
      </c>
      <c r="BA151" s="53">
        <v>9.4620600414078684</v>
      </c>
      <c r="BB151" s="53">
        <v>10.472824427480916</v>
      </c>
      <c r="BC151" s="53">
        <v>15.117426120114395</v>
      </c>
      <c r="BD151" s="48"/>
      <c r="BE151" s="48"/>
      <c r="BF151" s="48"/>
      <c r="BG151" s="48"/>
      <c r="BH151" s="48"/>
      <c r="BI151" s="48"/>
    </row>
    <row r="152" spans="2:61" s="48" customFormat="1" ht="15.75" x14ac:dyDescent="0.25">
      <c r="B152" s="58" t="s">
        <v>58</v>
      </c>
      <c r="C152" s="48" t="s">
        <v>611</v>
      </c>
      <c r="N152" s="53">
        <v>12.360756410256409</v>
      </c>
      <c r="O152" s="53">
        <v>12.490251730648206</v>
      </c>
      <c r="P152" s="53">
        <v>13.69716687422167</v>
      </c>
      <c r="Q152" s="53">
        <v>14.262733202870189</v>
      </c>
      <c r="R152" s="53">
        <v>14.149193027759845</v>
      </c>
      <c r="S152" s="53">
        <v>13.830450160771703</v>
      </c>
      <c r="U152" s="78" t="s">
        <v>612</v>
      </c>
      <c r="AF152" s="53">
        <v>22.29225806451613</v>
      </c>
      <c r="AG152" s="53">
        <v>23.54316371681416</v>
      </c>
      <c r="AH152" s="53">
        <v>26.391763341067286</v>
      </c>
      <c r="AI152" s="53">
        <v>26.80036231884058</v>
      </c>
      <c r="AJ152" s="53">
        <v>25.97518337408313</v>
      </c>
      <c r="AK152" s="53">
        <v>25.330920096852299</v>
      </c>
      <c r="AM152" s="78" t="s">
        <v>613</v>
      </c>
      <c r="AX152" s="53">
        <v>8.1432694063926938</v>
      </c>
      <c r="AY152" s="53">
        <v>8.0963060686015833</v>
      </c>
      <c r="AZ152" s="53">
        <v>9.0406808510638292</v>
      </c>
      <c r="BA152" s="53">
        <v>9.6241465594280609</v>
      </c>
      <c r="BB152" s="53">
        <v>9.9063596491228072</v>
      </c>
      <c r="BC152" s="53">
        <v>9.6713485113835382</v>
      </c>
    </row>
    <row r="153" spans="2:61" s="48" customFormat="1" ht="15.75" x14ac:dyDescent="0.25">
      <c r="B153" s="58" t="s">
        <v>59</v>
      </c>
      <c r="C153" s="48" t="s">
        <v>611</v>
      </c>
      <c r="N153" s="53">
        <v>8.4570680628272257</v>
      </c>
      <c r="O153" s="53">
        <v>8.4660243407707902</v>
      </c>
      <c r="P153" s="53">
        <v>8.4412915851272015</v>
      </c>
      <c r="Q153" s="53">
        <v>12.525650048875855</v>
      </c>
      <c r="R153" s="53">
        <v>7.4663168516649847</v>
      </c>
      <c r="S153" s="53">
        <v>6.3242798353909464</v>
      </c>
      <c r="U153" s="78" t="s">
        <v>612</v>
      </c>
      <c r="AF153" s="53">
        <v>6.5</v>
      </c>
      <c r="AG153" s="53">
        <v>6.86</v>
      </c>
      <c r="AH153" s="53">
        <v>7.0826446280991737</v>
      </c>
      <c r="AI153" s="53">
        <v>13.890595238095237</v>
      </c>
      <c r="AJ153" s="53">
        <v>6.5967088607594935</v>
      </c>
      <c r="AK153" s="53">
        <v>6.1211594202898549</v>
      </c>
      <c r="AM153" s="78" t="s">
        <v>613</v>
      </c>
      <c r="AX153" s="53">
        <v>8.7410071942446042</v>
      </c>
      <c r="AY153" s="53">
        <v>8.6991869918699187</v>
      </c>
      <c r="AZ153" s="53">
        <v>8.6237513873473919</v>
      </c>
      <c r="BA153" s="53">
        <v>12.403546325878594</v>
      </c>
      <c r="BB153" s="53">
        <v>7.5416447368421045</v>
      </c>
      <c r="BC153" s="53">
        <v>6.3398006644518272</v>
      </c>
    </row>
    <row r="154" spans="2:61" s="48" customFormat="1" ht="15.75" x14ac:dyDescent="0.25">
      <c r="B154" s="58" t="s">
        <v>60</v>
      </c>
      <c r="C154" s="48" t="s">
        <v>611</v>
      </c>
      <c r="N154" s="53">
        <v>8.8935073977371619</v>
      </c>
      <c r="O154" s="53">
        <v>9.6009956611098435</v>
      </c>
      <c r="P154" s="53">
        <v>10.053278998346325</v>
      </c>
      <c r="Q154" s="53">
        <v>11.40021375464684</v>
      </c>
      <c r="R154" s="53">
        <v>15.629013434089</v>
      </c>
      <c r="S154" s="53">
        <v>14.826794375382107</v>
      </c>
      <c r="U154" s="78" t="s">
        <v>612</v>
      </c>
      <c r="AF154" s="53">
        <v>13.47766037735849</v>
      </c>
      <c r="AG154" s="53">
        <v>14.414743758212879</v>
      </c>
      <c r="AH154" s="53">
        <v>15.932274618585298</v>
      </c>
      <c r="AI154" s="53">
        <v>17.341472019464721</v>
      </c>
      <c r="AJ154" s="53">
        <v>27.107248592115848</v>
      </c>
      <c r="AK154" s="53">
        <v>25.913045722713861</v>
      </c>
      <c r="AM154" s="78" t="s">
        <v>613</v>
      </c>
      <c r="AX154" s="53">
        <v>7.9367947368421055</v>
      </c>
      <c r="AY154" s="53">
        <v>8.5884853510226637</v>
      </c>
      <c r="AZ154" s="53">
        <v>8.8463439635535313</v>
      </c>
      <c r="BA154" s="53">
        <v>9.9976536473291215</v>
      </c>
      <c r="BB154" s="53">
        <v>11.576912808861119</v>
      </c>
      <c r="BC154" s="53">
        <v>10.593351168684878</v>
      </c>
    </row>
    <row r="155" spans="2:61" s="48" customFormat="1" ht="15.75" x14ac:dyDescent="0.25">
      <c r="B155" s="58" t="s">
        <v>61</v>
      </c>
      <c r="C155" s="48" t="s">
        <v>611</v>
      </c>
      <c r="N155" s="53">
        <v>10.147565674255691</v>
      </c>
      <c r="O155" s="53">
        <v>9.3258003766478339</v>
      </c>
      <c r="P155" s="53">
        <v>9.1059742647058819</v>
      </c>
      <c r="Q155" s="53">
        <v>9.1444485981308414</v>
      </c>
      <c r="R155" s="53">
        <v>9.7245286885245896</v>
      </c>
      <c r="S155" s="53">
        <v>9.4628958333333326</v>
      </c>
      <c r="U155" s="78" t="s">
        <v>612</v>
      </c>
      <c r="AF155" s="53">
        <v>11.903488372093024</v>
      </c>
      <c r="AG155" s="53">
        <v>10.201204819277109</v>
      </c>
      <c r="AH155" s="53">
        <v>10.489041095890412</v>
      </c>
      <c r="AI155" s="53">
        <v>11.174492753623188</v>
      </c>
      <c r="AJ155" s="53">
        <v>12.845106382978724</v>
      </c>
      <c r="AK155" s="53">
        <v>13.450425531914894</v>
      </c>
      <c r="AM155" s="78" t="s">
        <v>613</v>
      </c>
      <c r="AX155" s="53">
        <v>9.8974273858921169</v>
      </c>
      <c r="AY155" s="53">
        <v>9.2253932584269673</v>
      </c>
      <c r="AZ155" s="53">
        <v>8.9105319148936175</v>
      </c>
      <c r="BA155" s="53">
        <v>8.8438626609442057</v>
      </c>
      <c r="BB155" s="53">
        <v>9.3919501133786856</v>
      </c>
      <c r="BC155" s="53">
        <v>9.0300692840646644</v>
      </c>
    </row>
    <row r="156" spans="2:61" s="48" customFormat="1" ht="15.75" x14ac:dyDescent="0.25">
      <c r="B156" s="58" t="s">
        <v>62</v>
      </c>
      <c r="C156" s="48" t="s">
        <v>611</v>
      </c>
      <c r="N156" s="53">
        <v>9.1061912104857363</v>
      </c>
      <c r="O156" s="53">
        <v>9.5973902027027016</v>
      </c>
      <c r="P156" s="53">
        <v>8.8019161425576513</v>
      </c>
      <c r="Q156" s="53">
        <v>8.5659852519459232</v>
      </c>
      <c r="R156" s="53">
        <v>8.9303106332138587</v>
      </c>
      <c r="S156" s="53">
        <v>8.9761538461538457</v>
      </c>
      <c r="U156" s="78" t="s">
        <v>612</v>
      </c>
      <c r="AF156" s="53">
        <v>14.272443820224719</v>
      </c>
      <c r="AG156" s="53">
        <v>15.213462184873951</v>
      </c>
      <c r="AH156" s="53">
        <v>14.218665568369028</v>
      </c>
      <c r="AI156" s="53">
        <v>14.376737704918032</v>
      </c>
      <c r="AJ156" s="53">
        <v>14.521332236842104</v>
      </c>
      <c r="AK156" s="53">
        <v>15.022624798711755</v>
      </c>
      <c r="AM156" s="78" t="s">
        <v>613</v>
      </c>
      <c r="AX156" s="53">
        <v>7.1516896918172153</v>
      </c>
      <c r="AY156" s="53">
        <v>7.7126959954878735</v>
      </c>
      <c r="AZ156" s="53">
        <v>6.952665916760405</v>
      </c>
      <c r="BA156" s="53">
        <v>6.6301256144183505</v>
      </c>
      <c r="BB156" s="53">
        <v>7.1440042038885974</v>
      </c>
      <c r="BC156" s="53">
        <v>6.8866388425153033</v>
      </c>
    </row>
    <row r="157" spans="2:61" s="48" customFormat="1" ht="15.75" x14ac:dyDescent="0.25">
      <c r="B157" s="58" t="s">
        <v>63</v>
      </c>
      <c r="C157" s="48" t="s">
        <v>611</v>
      </c>
      <c r="N157" s="53">
        <v>12.425848158874638</v>
      </c>
      <c r="O157" s="53">
        <v>9.9611444018923176</v>
      </c>
      <c r="P157" s="53">
        <v>9.0154954534856611</v>
      </c>
      <c r="Q157" s="53">
        <v>12.319892806098142</v>
      </c>
      <c r="R157" s="53">
        <v>13.965908972011508</v>
      </c>
      <c r="S157" s="53">
        <v>14.973992258777994</v>
      </c>
      <c r="U157" s="78" t="s">
        <v>612</v>
      </c>
      <c r="AF157" s="53">
        <v>31.932991803278689</v>
      </c>
      <c r="AG157" s="53">
        <v>18.047269789983844</v>
      </c>
      <c r="AH157" s="53">
        <v>15.299106239460372</v>
      </c>
      <c r="AI157" s="53">
        <v>25.836421143847488</v>
      </c>
      <c r="AJ157" s="53">
        <v>28.936654309545876</v>
      </c>
      <c r="AK157" s="53">
        <v>29.495521855486174</v>
      </c>
      <c r="AM157" s="78" t="s">
        <v>613</v>
      </c>
      <c r="AX157" s="53">
        <v>5.8407055893746547</v>
      </c>
      <c r="AY157" s="53">
        <v>6.8359375</v>
      </c>
      <c r="AZ157" s="53">
        <v>6.6138317757009348</v>
      </c>
      <c r="BA157" s="53">
        <v>7.1956898817345598</v>
      </c>
      <c r="BB157" s="53">
        <v>8.0790889212827999</v>
      </c>
      <c r="BC157" s="53">
        <v>8.452103365384616</v>
      </c>
    </row>
    <row r="158" spans="2:61" s="48" customFormat="1" ht="15.75" x14ac:dyDescent="0.25">
      <c r="B158" s="58" t="s">
        <v>64</v>
      </c>
      <c r="C158" s="48" t="s">
        <v>611</v>
      </c>
      <c r="N158" s="53">
        <v>9.8499177111026714</v>
      </c>
      <c r="O158" s="53">
        <v>9.8125258513718467</v>
      </c>
      <c r="P158" s="53">
        <v>10.121244807334193</v>
      </c>
      <c r="Q158" s="53">
        <v>10.062049259497746</v>
      </c>
      <c r="R158" s="53">
        <v>10.109716882209018</v>
      </c>
      <c r="S158" s="53">
        <v>11.759104899497487</v>
      </c>
      <c r="U158" s="78" t="s">
        <v>612</v>
      </c>
      <c r="AF158" s="53">
        <v>11.537785171102662</v>
      </c>
      <c r="AG158" s="53">
        <v>11.364221724524077</v>
      </c>
      <c r="AH158" s="53">
        <v>12.707647058823529</v>
      </c>
      <c r="AI158" s="53">
        <v>11.08</v>
      </c>
      <c r="AJ158" s="53">
        <v>12.18019943019943</v>
      </c>
      <c r="AK158" s="53">
        <v>23.824096728307254</v>
      </c>
      <c r="AM158" s="78" t="s">
        <v>613</v>
      </c>
      <c r="AX158" s="53">
        <v>9.5905871184460345</v>
      </c>
      <c r="AY158" s="53">
        <v>9.5961629186979085</v>
      </c>
      <c r="AZ158" s="53">
        <v>9.7869621481721119</v>
      </c>
      <c r="BA158" s="53">
        <v>9.9796850530711669</v>
      </c>
      <c r="BB158" s="53">
        <v>9.974408862409236</v>
      </c>
      <c r="BC158" s="53">
        <v>10.261895851721095</v>
      </c>
    </row>
    <row r="159" spans="2:61" s="48" customFormat="1" ht="15.75" x14ac:dyDescent="0.25">
      <c r="B159" s="58" t="s">
        <v>65</v>
      </c>
      <c r="C159" s="48" t="s">
        <v>611</v>
      </c>
      <c r="N159" s="53">
        <v>6.2335917566241408</v>
      </c>
      <c r="O159" s="53">
        <v>7.0200975134080936</v>
      </c>
      <c r="P159" s="53">
        <v>7.2513982836951039</v>
      </c>
      <c r="Q159" s="53">
        <v>6.9351171264966167</v>
      </c>
      <c r="R159" s="53">
        <v>6.8766618146530805</v>
      </c>
      <c r="S159" s="53">
        <v>7.2198595213319461</v>
      </c>
      <c r="U159" s="78" t="s">
        <v>612</v>
      </c>
      <c r="AF159" s="53">
        <v>7.5901826484018269</v>
      </c>
      <c r="AG159" s="53">
        <v>11.678621794871795</v>
      </c>
      <c r="AH159" s="53">
        <v>12.078936877076412</v>
      </c>
      <c r="AI159" s="53">
        <v>9.3067957746478882</v>
      </c>
      <c r="AJ159" s="53">
        <v>8.8443365695792888</v>
      </c>
      <c r="AK159" s="53">
        <v>8.2302222222222223</v>
      </c>
      <c r="AM159" s="78" t="s">
        <v>613</v>
      </c>
      <c r="AX159" s="53">
        <v>6.0937141280353195</v>
      </c>
      <c r="AY159" s="53">
        <v>6.1842955721679127</v>
      </c>
      <c r="AZ159" s="53">
        <v>6.3864642857142861</v>
      </c>
      <c r="BA159" s="53">
        <v>6.5236591325595601</v>
      </c>
      <c r="BB159" s="53">
        <v>6.5296232876712326</v>
      </c>
      <c r="BC159" s="53">
        <v>7.0547276029055688</v>
      </c>
    </row>
    <row r="160" spans="2:61" s="48" customFormat="1" ht="15.75" x14ac:dyDescent="0.25">
      <c r="B160" s="58" t="s">
        <v>66</v>
      </c>
      <c r="C160" s="48" t="s">
        <v>611</v>
      </c>
      <c r="N160" s="53">
        <v>10.682808022922636</v>
      </c>
      <c r="O160" s="53">
        <v>8.8532445141065832</v>
      </c>
      <c r="P160" s="53">
        <v>8.9161341853035143</v>
      </c>
      <c r="Q160" s="53">
        <v>9.6368409425625927</v>
      </c>
      <c r="R160" s="53">
        <v>9.3772023809523795</v>
      </c>
      <c r="S160" s="53">
        <v>13.257446471054719</v>
      </c>
      <c r="U160" s="78" t="s">
        <v>612</v>
      </c>
      <c r="AF160" s="53">
        <v>16.257959183673467</v>
      </c>
      <c r="AG160" s="53">
        <v>10.796646341463415</v>
      </c>
      <c r="AH160" s="53">
        <v>12.891217948717948</v>
      </c>
      <c r="AI160" s="53">
        <v>15.724670050761423</v>
      </c>
      <c r="AJ160" s="53">
        <v>16.550441176470589</v>
      </c>
      <c r="AK160" s="53">
        <v>19.845463414634146</v>
      </c>
      <c r="AM160" s="78" t="s">
        <v>613</v>
      </c>
      <c r="AX160" s="53">
        <v>9.4960903562119903</v>
      </c>
      <c r="AY160" s="53">
        <v>8.5666276978417262</v>
      </c>
      <c r="AZ160" s="53">
        <v>8.3503375912408746</v>
      </c>
      <c r="BA160" s="53">
        <v>8.6038501291989657</v>
      </c>
      <c r="BB160" s="53">
        <v>8.0935701754385967</v>
      </c>
      <c r="BC160" s="53">
        <v>11.978522727272727</v>
      </c>
    </row>
    <row r="161" spans="2:62" s="48" customFormat="1" ht="15.75" x14ac:dyDescent="0.25">
      <c r="B161" s="58" t="s">
        <v>67</v>
      </c>
      <c r="C161" s="48" t="s">
        <v>611</v>
      </c>
      <c r="N161" s="53">
        <v>10.926289500509684</v>
      </c>
      <c r="O161" s="53">
        <v>11.05882175226586</v>
      </c>
      <c r="P161" s="53">
        <v>10.320492753623187</v>
      </c>
      <c r="Q161" s="53">
        <v>11.974656810982049</v>
      </c>
      <c r="R161" s="53">
        <v>10.473138918345706</v>
      </c>
      <c r="S161" s="53">
        <v>12.167446555819478</v>
      </c>
      <c r="U161" s="78" t="s">
        <v>612</v>
      </c>
      <c r="AF161" s="53">
        <v>18.950927419354837</v>
      </c>
      <c r="AG161" s="53">
        <v>18.463663793103446</v>
      </c>
      <c r="AH161" s="53">
        <v>17.504469026548673</v>
      </c>
      <c r="AI161" s="53">
        <v>11.02112676056338</v>
      </c>
      <c r="AJ161" s="53">
        <v>19.09309941520468</v>
      </c>
      <c r="AK161" s="53">
        <v>23.820050761421321</v>
      </c>
      <c r="AM161" s="78" t="s">
        <v>613</v>
      </c>
      <c r="AX161" s="53">
        <v>8.211268758526602</v>
      </c>
      <c r="AY161" s="53">
        <v>8.8013666228646521</v>
      </c>
      <c r="AZ161" s="53">
        <v>8.3135970333745366</v>
      </c>
      <c r="BA161" s="53">
        <v>12.142857142857142</v>
      </c>
      <c r="BB161" s="53">
        <v>8.5637953367875639</v>
      </c>
      <c r="BC161" s="53">
        <v>8.6084341085271312</v>
      </c>
    </row>
    <row r="162" spans="2:62" s="48" customFormat="1" ht="15.75" x14ac:dyDescent="0.25">
      <c r="B162" s="58" t="s">
        <v>68</v>
      </c>
      <c r="C162" s="48" t="s">
        <v>611</v>
      </c>
      <c r="N162" s="53">
        <v>8.9552162849872783</v>
      </c>
      <c r="O162" s="53">
        <v>8.4973266499582287</v>
      </c>
      <c r="P162" s="53">
        <v>8.55028901734104</v>
      </c>
      <c r="Q162" s="53">
        <v>8.6934933774834438</v>
      </c>
      <c r="R162" s="53">
        <v>9.9228763866877969</v>
      </c>
      <c r="S162" s="53">
        <v>10.152408333333334</v>
      </c>
      <c r="U162" s="78" t="s">
        <v>612</v>
      </c>
      <c r="AF162" s="53">
        <v>13.861457286432159</v>
      </c>
      <c r="AG162" s="53">
        <v>13.093939393939394</v>
      </c>
      <c r="AH162" s="53">
        <v>12.168322981366458</v>
      </c>
      <c r="AI162" s="53">
        <v>13.239135802469134</v>
      </c>
      <c r="AJ162" s="53">
        <v>15.624307692307692</v>
      </c>
      <c r="AK162" s="53">
        <v>15.532950000000001</v>
      </c>
      <c r="AM162" s="78" t="s">
        <v>613</v>
      </c>
      <c r="AX162" s="53">
        <v>7.9589489795918373</v>
      </c>
      <c r="AY162" s="53">
        <v>7.7624031007751944</v>
      </c>
      <c r="AZ162" s="53">
        <v>7.9955238095238093</v>
      </c>
      <c r="BA162" s="53">
        <v>7.9894837476099427</v>
      </c>
      <c r="BB162" s="53">
        <v>8.8809090909090909</v>
      </c>
      <c r="BC162" s="53">
        <v>9.0762999999999998</v>
      </c>
    </row>
    <row r="163" spans="2:62" s="48" customFormat="1" ht="15.75" x14ac:dyDescent="0.25">
      <c r="B163" s="58" t="s">
        <v>69</v>
      </c>
      <c r="C163" s="48" t="s">
        <v>611</v>
      </c>
      <c r="N163" s="53">
        <v>7.7643450704225359</v>
      </c>
      <c r="O163" s="53">
        <v>7.8843798177995801</v>
      </c>
      <c r="P163" s="53">
        <v>13.717610810810811</v>
      </c>
      <c r="Q163" s="53">
        <v>13.323284708249496</v>
      </c>
      <c r="R163" s="53">
        <v>13.862578165043567</v>
      </c>
      <c r="S163" s="53">
        <v>12.652721456692914</v>
      </c>
      <c r="U163" s="78" t="s">
        <v>612</v>
      </c>
      <c r="AF163" s="53">
        <v>8.7954700854700842</v>
      </c>
      <c r="AG163" s="53">
        <v>9.6595049504950499</v>
      </c>
      <c r="AH163" s="53">
        <v>28.724650602409639</v>
      </c>
      <c r="AI163" s="53">
        <v>29.508142857142857</v>
      </c>
      <c r="AJ163" s="53">
        <v>32.532461538461533</v>
      </c>
      <c r="AK163" s="53">
        <v>24.750704607046071</v>
      </c>
      <c r="AM163" s="78" t="s">
        <v>613</v>
      </c>
      <c r="AX163" s="53">
        <v>7.671757482732156</v>
      </c>
      <c r="AY163" s="53">
        <v>7.7491704374057315</v>
      </c>
      <c r="AZ163" s="53">
        <v>9.3775958188153314</v>
      </c>
      <c r="BA163" s="53">
        <v>8.9880548469387751</v>
      </c>
      <c r="BB163" s="53">
        <v>10.13089790897909</v>
      </c>
      <c r="BC163" s="53">
        <v>9.9683223090799764</v>
      </c>
    </row>
    <row r="164" spans="2:62" s="48" customFormat="1" ht="15.75" x14ac:dyDescent="0.25">
      <c r="B164" s="58" t="s">
        <v>70</v>
      </c>
      <c r="C164" s="48" t="s">
        <v>611</v>
      </c>
      <c r="N164" s="53">
        <v>9.4155149051490508</v>
      </c>
      <c r="O164" s="53">
        <v>8.6897230320699705</v>
      </c>
      <c r="P164" s="53">
        <v>8.2349607013301096</v>
      </c>
      <c r="Q164" s="53">
        <v>8.343664331404204</v>
      </c>
      <c r="R164" s="53">
        <v>8.8067139899438036</v>
      </c>
      <c r="S164" s="53">
        <v>9.0337284786903762</v>
      </c>
      <c r="U164" s="78" t="s">
        <v>612</v>
      </c>
      <c r="AF164" s="53">
        <v>9.9978102189781026</v>
      </c>
      <c r="AG164" s="53">
        <v>8.9869528619528616</v>
      </c>
      <c r="AH164" s="53">
        <v>8.0746561886051076</v>
      </c>
      <c r="AI164" s="53">
        <v>8.0304740406320541</v>
      </c>
      <c r="AJ164" s="53">
        <v>7.380868544600939</v>
      </c>
      <c r="AK164" s="53">
        <v>7.8114035087719298</v>
      </c>
      <c r="AM164" s="78" t="s">
        <v>613</v>
      </c>
      <c r="AX164" s="53">
        <v>9.2827787021630623</v>
      </c>
      <c r="AY164" s="53">
        <v>8.6274682651622001</v>
      </c>
      <c r="AZ164" s="53">
        <v>8.2641121829224726</v>
      </c>
      <c r="BA164" s="53">
        <v>8.3925176056338024</v>
      </c>
      <c r="BB164" s="53">
        <v>9.0122673434856182</v>
      </c>
      <c r="BC164" s="53">
        <v>9.2142857142857135</v>
      </c>
      <c r="BJ164" s="52"/>
    </row>
    <row r="165" spans="2:62" s="48" customFormat="1" ht="15.75" x14ac:dyDescent="0.25">
      <c r="B165" s="58" t="s">
        <v>71</v>
      </c>
      <c r="C165" s="48" t="s">
        <v>611</v>
      </c>
      <c r="N165" s="53">
        <v>6.3602447552447554</v>
      </c>
      <c r="O165" s="53">
        <v>6.0831538461538459</v>
      </c>
      <c r="P165" s="53">
        <v>6.3747717842323652</v>
      </c>
      <c r="Q165" s="53">
        <v>6.44291304347826</v>
      </c>
      <c r="R165" s="53">
        <v>9.3818315018315008</v>
      </c>
      <c r="S165" s="53">
        <v>9.3212132352941168</v>
      </c>
      <c r="U165" s="78" t="s">
        <v>612</v>
      </c>
      <c r="AF165" s="53">
        <v>7.7571428571428571</v>
      </c>
      <c r="AG165" s="53">
        <v>7.3511111111111109</v>
      </c>
      <c r="AH165" s="53">
        <v>10.325833333333334</v>
      </c>
      <c r="AI165" s="53">
        <v>7.833333333333333</v>
      </c>
      <c r="AJ165" s="53">
        <v>26.925161290322578</v>
      </c>
      <c r="AK165" s="53">
        <v>23.136315789473684</v>
      </c>
      <c r="AM165" s="78" t="s">
        <v>613</v>
      </c>
      <c r="AX165" s="53">
        <v>6.2086434108527131</v>
      </c>
      <c r="AY165" s="53">
        <v>5.9362231759656661</v>
      </c>
      <c r="AZ165" s="53">
        <v>5.9377880184331797</v>
      </c>
      <c r="BA165" s="53">
        <v>6.3248584905660374</v>
      </c>
      <c r="BB165" s="53">
        <v>7.1345454545454547</v>
      </c>
      <c r="BC165" s="53">
        <v>7.0777350427350427</v>
      </c>
    </row>
    <row r="166" spans="2:62" s="48" customFormat="1" ht="15.75" x14ac:dyDescent="0.25">
      <c r="B166" s="58" t="s">
        <v>72</v>
      </c>
      <c r="C166" s="48" t="s">
        <v>611</v>
      </c>
      <c r="N166" s="53">
        <v>7.600949574328749</v>
      </c>
      <c r="O166" s="53">
        <v>7.8284483892176198</v>
      </c>
      <c r="P166" s="53">
        <v>7.8974797347089165</v>
      </c>
      <c r="Q166" s="53">
        <v>7.7522268211920533</v>
      </c>
      <c r="R166" s="53">
        <v>7.7939261992619926</v>
      </c>
      <c r="S166" s="53">
        <v>7.7731254585473222</v>
      </c>
      <c r="U166" s="78" t="s">
        <v>612</v>
      </c>
      <c r="AF166" s="53">
        <v>13.741654135338347</v>
      </c>
      <c r="AG166" s="53">
        <v>12.905808823529412</v>
      </c>
      <c r="AH166" s="53">
        <v>11.505461538461539</v>
      </c>
      <c r="AI166" s="53">
        <v>10.838198198198198</v>
      </c>
      <c r="AJ166" s="53">
        <v>11.336796874999999</v>
      </c>
      <c r="AK166" s="53">
        <v>11.418000000000001</v>
      </c>
      <c r="AM166" s="78" t="s">
        <v>613</v>
      </c>
      <c r="AX166" s="53">
        <v>7.0150717360114783</v>
      </c>
      <c r="AY166" s="53">
        <v>7.3298772563176886</v>
      </c>
      <c r="AZ166" s="53">
        <v>7.5152159739201307</v>
      </c>
      <c r="BA166" s="53">
        <v>7.4399726526891516</v>
      </c>
      <c r="BB166" s="53">
        <v>7.4243357783211081</v>
      </c>
      <c r="BC166" s="53">
        <v>7.2362121212121222</v>
      </c>
    </row>
    <row r="167" spans="2:62" s="48" customFormat="1" ht="15.75" x14ac:dyDescent="0.25">
      <c r="B167" s="58" t="s">
        <v>73</v>
      </c>
      <c r="C167" s="48" t="s">
        <v>611</v>
      </c>
      <c r="N167" s="53">
        <v>5.7036138613861391</v>
      </c>
      <c r="O167" s="53">
        <v>13.981358635863586</v>
      </c>
      <c r="P167" s="53">
        <v>14.613444323144106</v>
      </c>
      <c r="Q167" s="53">
        <v>15.293298264071542</v>
      </c>
      <c r="R167" s="53">
        <v>14.804697491392032</v>
      </c>
      <c r="S167" s="53">
        <v>15.102756214566071</v>
      </c>
      <c r="U167" s="78" t="s">
        <v>612</v>
      </c>
      <c r="AF167" s="53">
        <v>5.3985919540229883</v>
      </c>
      <c r="AG167" s="53">
        <v>29.48732824427481</v>
      </c>
      <c r="AH167" s="53">
        <v>30.972238805970147</v>
      </c>
      <c r="AI167" s="53">
        <v>34.12715151515151</v>
      </c>
      <c r="AJ167" s="53">
        <v>32.684372549019606</v>
      </c>
      <c r="AK167" s="53">
        <v>34.784454382826475</v>
      </c>
      <c r="AM167" s="78" t="s">
        <v>613</v>
      </c>
      <c r="AX167" s="53">
        <v>5.8427326343381392</v>
      </c>
      <c r="AY167" s="53">
        <v>7.7082366589327149</v>
      </c>
      <c r="AZ167" s="53">
        <v>7.8477700617283945</v>
      </c>
      <c r="BA167" s="53">
        <v>8.6626031294452357</v>
      </c>
      <c r="BB167" s="53">
        <v>8.8174130006565985</v>
      </c>
      <c r="BC167" s="53">
        <v>8.7578489042675898</v>
      </c>
    </row>
    <row r="168" spans="2:62" s="48" customFormat="1" ht="15.75" x14ac:dyDescent="0.25">
      <c r="B168" s="58" t="s">
        <v>74</v>
      </c>
      <c r="C168" s="48" t="s">
        <v>611</v>
      </c>
      <c r="N168" s="53">
        <v>7.8191948238677211</v>
      </c>
      <c r="O168" s="53">
        <v>7.1999418181818182</v>
      </c>
      <c r="P168" s="53">
        <v>7.5582286520818629</v>
      </c>
      <c r="Q168" s="53">
        <v>7.0247878359264488</v>
      </c>
      <c r="R168" s="53">
        <v>6.7012463556851314</v>
      </c>
      <c r="S168" s="53">
        <v>6.6684372533543801</v>
      </c>
      <c r="U168" s="78" t="s">
        <v>612</v>
      </c>
      <c r="AF168" s="53">
        <v>8.0660638297872342</v>
      </c>
      <c r="AG168" s="53">
        <v>7.0823353293413174</v>
      </c>
      <c r="AH168" s="53">
        <v>8.6774691358024683</v>
      </c>
      <c r="AI168" s="53">
        <v>8.1930344827586215</v>
      </c>
      <c r="AJ168" s="53">
        <v>8.6850442477876104</v>
      </c>
      <c r="AK168" s="53">
        <v>8.1699082568807331</v>
      </c>
      <c r="AM168" s="78" t="s">
        <v>613</v>
      </c>
      <c r="AX168" s="53">
        <v>7.7806151288445555</v>
      </c>
      <c r="AY168" s="53">
        <v>7.2162003311258278</v>
      </c>
      <c r="AZ168" s="53">
        <v>7.4137529880478086</v>
      </c>
      <c r="BA168" s="53">
        <v>6.8913002364066189</v>
      </c>
      <c r="BB168" s="53">
        <v>6.5231930103256559</v>
      </c>
      <c r="BC168" s="53">
        <v>6.5271070811744387</v>
      </c>
    </row>
    <row r="169" spans="2:62" s="48" customFormat="1" ht="15.75" x14ac:dyDescent="0.25">
      <c r="B169" s="58" t="s">
        <v>75</v>
      </c>
      <c r="C169" s="48" t="s">
        <v>611</v>
      </c>
      <c r="N169" s="53">
        <v>6.9375</v>
      </c>
      <c r="O169" s="53">
        <v>7.5415000000000001</v>
      </c>
      <c r="P169" s="53">
        <v>6.5728723404255316</v>
      </c>
      <c r="Q169" s="53">
        <v>6.041666666666667</v>
      </c>
      <c r="R169" s="53">
        <v>6.2210242587601075</v>
      </c>
      <c r="S169" s="53">
        <v>7.6261127596439167</v>
      </c>
      <c r="U169" s="78" t="s">
        <v>612</v>
      </c>
      <c r="AF169" s="53">
        <v>3.9458333333333333</v>
      </c>
      <c r="AG169" s="53">
        <v>4.4950980392156863</v>
      </c>
      <c r="AH169" s="53">
        <v>5.5098039215686274</v>
      </c>
      <c r="AI169" s="53">
        <v>5.203125</v>
      </c>
      <c r="AJ169" s="53">
        <v>4.6083333333333334</v>
      </c>
      <c r="AK169" s="53">
        <v>3.5370370370370372</v>
      </c>
      <c r="AM169" s="78" t="s">
        <v>613</v>
      </c>
      <c r="AX169" s="53">
        <v>7.3731796116504853</v>
      </c>
      <c r="AY169" s="53">
        <v>7.8875278396436528</v>
      </c>
      <c r="AZ169" s="53">
        <v>6.7022673031026256</v>
      </c>
      <c r="BA169" s="53">
        <v>6.1433080808080804</v>
      </c>
      <c r="BB169" s="53">
        <v>6.362903225806452</v>
      </c>
      <c r="BC169" s="53">
        <v>7.9822580645161292</v>
      </c>
    </row>
    <row r="170" spans="2:62" s="48" customFormat="1" ht="15.75" x14ac:dyDescent="0.25">
      <c r="B170" s="58" t="s">
        <v>76</v>
      </c>
      <c r="C170" s="48" t="s">
        <v>611</v>
      </c>
      <c r="N170" s="53">
        <v>11.086006317689531</v>
      </c>
      <c r="O170" s="53">
        <v>11.019052113254</v>
      </c>
      <c r="P170" s="53">
        <v>10.889934007919049</v>
      </c>
      <c r="Q170" s="53">
        <v>11.295301953818829</v>
      </c>
      <c r="R170" s="53">
        <v>11.910840152755046</v>
      </c>
      <c r="S170" s="53">
        <v>10.715040697674418</v>
      </c>
      <c r="U170" s="78" t="s">
        <v>612</v>
      </c>
      <c r="AF170" s="53">
        <v>16.604010889292194</v>
      </c>
      <c r="AG170" s="53">
        <v>16.24809022556391</v>
      </c>
      <c r="AH170" s="53">
        <v>17.128538102643855</v>
      </c>
      <c r="AI170" s="53">
        <v>17.796957236842104</v>
      </c>
      <c r="AJ170" s="53">
        <v>21.190427807486632</v>
      </c>
      <c r="AK170" s="53">
        <v>15.453297872340425</v>
      </c>
      <c r="AM170" s="78" t="s">
        <v>613</v>
      </c>
      <c r="AX170" s="53">
        <v>9.2599279279279276</v>
      </c>
      <c r="AY170" s="53">
        <v>9.0566873589164789</v>
      </c>
      <c r="AZ170" s="53">
        <v>8.4289386503067494</v>
      </c>
      <c r="BA170" s="53">
        <v>8.8907968369829682</v>
      </c>
      <c r="BB170" s="53">
        <v>9.5321110349554488</v>
      </c>
      <c r="BC170" s="53">
        <v>9.3894568452380955</v>
      </c>
    </row>
    <row r="171" spans="2:62" s="48" customFormat="1" ht="15.75" x14ac:dyDescent="0.25">
      <c r="B171" s="58" t="s">
        <v>77</v>
      </c>
      <c r="C171" s="48" t="s">
        <v>611</v>
      </c>
      <c r="N171" s="53">
        <v>13.146170421155729</v>
      </c>
      <c r="O171" s="53">
        <v>13.209301387137453</v>
      </c>
      <c r="P171" s="53">
        <v>12.924514735772357</v>
      </c>
      <c r="Q171" s="53">
        <v>12.157017014270032</v>
      </c>
      <c r="R171" s="53">
        <v>12.066580110497236</v>
      </c>
      <c r="S171" s="53">
        <v>12.280239193083574</v>
      </c>
      <c r="U171" s="78" t="s">
        <v>612</v>
      </c>
      <c r="AF171" s="53">
        <v>23.597834728033472</v>
      </c>
      <c r="AG171" s="53">
        <v>24.319174008810574</v>
      </c>
      <c r="AH171" s="53">
        <v>23.843914027149321</v>
      </c>
      <c r="AI171" s="53">
        <v>23.265408022130014</v>
      </c>
      <c r="AJ171" s="53">
        <v>22.62012676056338</v>
      </c>
      <c r="AK171" s="53">
        <v>22.762988668555241</v>
      </c>
      <c r="AM171" s="78" t="s">
        <v>613</v>
      </c>
      <c r="AX171" s="53">
        <v>9.9518638107416884</v>
      </c>
      <c r="AY171" s="53">
        <v>9.9094111874386659</v>
      </c>
      <c r="AZ171" s="53">
        <v>9.7617529488859756</v>
      </c>
      <c r="BA171" s="53">
        <v>9.4074905854159532</v>
      </c>
      <c r="BB171" s="53">
        <v>9.4916597938144331</v>
      </c>
      <c r="BC171" s="53">
        <v>9.6026628075253253</v>
      </c>
    </row>
    <row r="172" spans="2:62" s="48" customFormat="1" ht="15.75" x14ac:dyDescent="0.25">
      <c r="B172" s="58" t="s">
        <v>78</v>
      </c>
      <c r="C172" s="48" t="s">
        <v>611</v>
      </c>
      <c r="N172" s="53">
        <v>13.219438480594549</v>
      </c>
      <c r="O172" s="53">
        <v>13.74531350482315</v>
      </c>
      <c r="P172" s="53">
        <v>15.114629934210527</v>
      </c>
      <c r="Q172" s="53">
        <v>15.00658439490446</v>
      </c>
      <c r="R172" s="53">
        <v>14.945967871485944</v>
      </c>
      <c r="S172" s="53">
        <v>15.614041322314051</v>
      </c>
      <c r="U172" s="78" t="s">
        <v>612</v>
      </c>
      <c r="AF172" s="53">
        <v>23.915239294710329</v>
      </c>
      <c r="AG172" s="53">
        <v>22.726174496644298</v>
      </c>
      <c r="AH172" s="53">
        <v>25.432660332541566</v>
      </c>
      <c r="AI172" s="53">
        <v>27.380231362467867</v>
      </c>
      <c r="AJ172" s="53">
        <v>27.410548302872062</v>
      </c>
      <c r="AK172" s="53">
        <v>26.914684210526314</v>
      </c>
      <c r="AM172" s="78" t="s">
        <v>613</v>
      </c>
      <c r="AX172" s="53">
        <v>8.022647783251232</v>
      </c>
      <c r="AY172" s="53">
        <v>8.7083688833124206</v>
      </c>
      <c r="AZ172" s="53">
        <v>9.6506163522012578</v>
      </c>
      <c r="BA172" s="53">
        <v>9.4548558246828147</v>
      </c>
      <c r="BB172" s="53">
        <v>9.4077610208816704</v>
      </c>
      <c r="BC172" s="53">
        <v>10.440253012048192</v>
      </c>
    </row>
    <row r="173" spans="2:62" s="48" customFormat="1" ht="15.75" x14ac:dyDescent="0.25">
      <c r="B173" s="58" t="s">
        <v>79</v>
      </c>
      <c r="C173" s="48" t="s">
        <v>611</v>
      </c>
      <c r="N173" s="53">
        <v>7.1408592425098929</v>
      </c>
      <c r="O173" s="53">
        <v>7.1836112777444514</v>
      </c>
      <c r="P173" s="53">
        <v>7.7608869987849332</v>
      </c>
      <c r="Q173" s="53">
        <v>7.572506578947368</v>
      </c>
      <c r="R173" s="53">
        <v>7.6348958333333341</v>
      </c>
      <c r="S173" s="53">
        <v>7.5709458483754517</v>
      </c>
      <c r="U173" s="78" t="s">
        <v>612</v>
      </c>
      <c r="AF173" s="53">
        <v>7.208435754189944</v>
      </c>
      <c r="AG173" s="53">
        <v>7.2706962025316457</v>
      </c>
      <c r="AH173" s="53">
        <v>7.872943262411348</v>
      </c>
      <c r="AI173" s="53">
        <v>6.6231599999999995</v>
      </c>
      <c r="AJ173" s="53">
        <v>7.1319838056680158</v>
      </c>
      <c r="AK173" s="53">
        <v>6.4941150442477875</v>
      </c>
      <c r="AM173" s="78" t="s">
        <v>613</v>
      </c>
      <c r="AX173" s="53">
        <v>7.1237136782423809</v>
      </c>
      <c r="AY173" s="53">
        <v>7.163242042931163</v>
      </c>
      <c r="AZ173" s="53">
        <v>7.7377199413489732</v>
      </c>
      <c r="BA173" s="53">
        <v>7.7593858267716538</v>
      </c>
      <c r="BB173" s="53">
        <v>7.7312645461598137</v>
      </c>
      <c r="BC173" s="53">
        <v>7.780923209663503</v>
      </c>
    </row>
    <row r="174" spans="2:62" s="48" customFormat="1" ht="15.75" x14ac:dyDescent="0.25">
      <c r="B174" s="58" t="s">
        <v>80</v>
      </c>
      <c r="C174" s="48" t="s">
        <v>611</v>
      </c>
      <c r="N174" s="53">
        <v>8.7384069212410491</v>
      </c>
      <c r="O174" s="53">
        <v>8.1747942857142846</v>
      </c>
      <c r="P174" s="53">
        <v>8.5089666484417705</v>
      </c>
      <c r="Q174" s="53">
        <v>8.7156943005181358</v>
      </c>
      <c r="R174" s="53">
        <v>8.9230168674698795</v>
      </c>
      <c r="S174" s="53">
        <v>9.3649676777722526</v>
      </c>
      <c r="U174" s="78" t="s">
        <v>612</v>
      </c>
      <c r="AF174" s="53">
        <v>11.292481751824818</v>
      </c>
      <c r="AG174" s="53">
        <v>10.290489977728285</v>
      </c>
      <c r="AH174" s="53">
        <v>11.113744769874478</v>
      </c>
      <c r="AI174" s="53">
        <v>11.258662900188325</v>
      </c>
      <c r="AJ174" s="53">
        <v>10.852808219178081</v>
      </c>
      <c r="AK174" s="53">
        <v>11.445812807881774</v>
      </c>
      <c r="AM174" s="78" t="s">
        <v>613</v>
      </c>
      <c r="AX174" s="53">
        <v>7.9085928853754943</v>
      </c>
      <c r="AY174" s="53">
        <v>7.4446272098385853</v>
      </c>
      <c r="AZ174" s="53">
        <v>7.5873649148778686</v>
      </c>
      <c r="BA174" s="53">
        <v>7.7504932094353114</v>
      </c>
      <c r="BB174" s="53">
        <v>8.1671495640509715</v>
      </c>
      <c r="BC174" s="53">
        <v>8.4610912981455062</v>
      </c>
    </row>
    <row r="175" spans="2:62" s="48" customFormat="1" ht="15.75" x14ac:dyDescent="0.25">
      <c r="B175" s="59" t="s">
        <v>24</v>
      </c>
      <c r="C175" s="52" t="s">
        <v>611</v>
      </c>
      <c r="D175" s="52"/>
      <c r="E175" s="52"/>
      <c r="F175" s="52"/>
      <c r="G175" s="52"/>
      <c r="H175" s="52"/>
      <c r="I175" s="52"/>
      <c r="J175" s="52"/>
      <c r="K175" s="52"/>
      <c r="L175" s="52"/>
      <c r="M175" s="52"/>
      <c r="N175" s="53">
        <v>9.5458152633486364</v>
      </c>
      <c r="O175" s="53">
        <v>9.5716219665931277</v>
      </c>
      <c r="P175" s="53">
        <v>9.9850716195569156</v>
      </c>
      <c r="Q175" s="53">
        <v>10.335144756664702</v>
      </c>
      <c r="R175" s="53">
        <v>10.996828865311409</v>
      </c>
      <c r="S175" s="53">
        <v>11.478859530739337</v>
      </c>
      <c r="T175" s="52"/>
      <c r="U175" s="56" t="s">
        <v>612</v>
      </c>
      <c r="V175" s="52"/>
      <c r="W175" s="52"/>
      <c r="X175" s="52"/>
      <c r="Y175" s="52"/>
      <c r="Z175" s="52"/>
      <c r="AA175" s="52"/>
      <c r="AB175" s="52"/>
      <c r="AC175" s="52"/>
      <c r="AD175" s="52"/>
      <c r="AE175" s="52"/>
      <c r="AF175" s="53">
        <v>16.543245418326695</v>
      </c>
      <c r="AG175" s="53">
        <v>16.3784251834158</v>
      </c>
      <c r="AH175" s="53">
        <v>17.415770511397589</v>
      </c>
      <c r="AI175" s="53">
        <v>18.893536779138234</v>
      </c>
      <c r="AJ175" s="53">
        <v>20.267914637385992</v>
      </c>
      <c r="AK175" s="53">
        <v>21.344291381784419</v>
      </c>
      <c r="AL175" s="52"/>
      <c r="AM175" s="56" t="s">
        <v>613</v>
      </c>
      <c r="AN175" s="52"/>
      <c r="AO175" s="52"/>
      <c r="AP175" s="52"/>
      <c r="AQ175" s="52"/>
      <c r="AR175" s="52"/>
      <c r="AS175" s="52"/>
      <c r="AT175" s="52"/>
      <c r="AU175" s="52"/>
      <c r="AV175" s="52"/>
      <c r="AW175" s="52"/>
      <c r="AX175" s="53">
        <v>7.9116000447252208</v>
      </c>
      <c r="AY175" s="53">
        <v>8.0305277299878224</v>
      </c>
      <c r="AZ175" s="53">
        <v>8.2826225595680576</v>
      </c>
      <c r="BA175" s="53">
        <v>8.5172361968671186</v>
      </c>
      <c r="BB175" s="53">
        <v>8.9212099044447069</v>
      </c>
      <c r="BC175" s="53">
        <v>9.1250557860393933</v>
      </c>
    </row>
    <row r="176" spans="2:62" s="43" customFormat="1" x14ac:dyDescent="0.2"/>
    <row r="177" spans="1:39" ht="25.5" x14ac:dyDescent="0.2">
      <c r="B177" s="40" t="s">
        <v>123</v>
      </c>
      <c r="D177" s="139" t="s">
        <v>602</v>
      </c>
      <c r="E177" s="139" t="s">
        <v>602</v>
      </c>
      <c r="F177" s="139" t="s">
        <v>602</v>
      </c>
      <c r="G177" s="139" t="s">
        <v>602</v>
      </c>
      <c r="H177" s="139" t="s">
        <v>602</v>
      </c>
      <c r="I177" s="139" t="s">
        <v>602</v>
      </c>
      <c r="J177" s="139" t="s">
        <v>602</v>
      </c>
      <c r="K177" s="139" t="s">
        <v>602</v>
      </c>
      <c r="L177" s="139" t="s">
        <v>602</v>
      </c>
      <c r="M177" s="139" t="s">
        <v>602</v>
      </c>
      <c r="N177" s="139" t="s">
        <v>602</v>
      </c>
      <c r="O177" s="139" t="s">
        <v>602</v>
      </c>
      <c r="P177" s="64" t="s">
        <v>655</v>
      </c>
      <c r="Q177" s="64" t="s">
        <v>655</v>
      </c>
      <c r="R177" s="64" t="s">
        <v>655</v>
      </c>
      <c r="S177" s="64" t="s">
        <v>655</v>
      </c>
      <c r="T177" s="64" t="s">
        <v>655</v>
      </c>
      <c r="U177" s="64" t="s">
        <v>655</v>
      </c>
      <c r="V177" s="64" t="s">
        <v>655</v>
      </c>
      <c r="W177" s="64" t="s">
        <v>655</v>
      </c>
      <c r="X177" s="64" t="s">
        <v>655</v>
      </c>
      <c r="Y177" s="64" t="s">
        <v>655</v>
      </c>
      <c r="Z177" s="64" t="s">
        <v>655</v>
      </c>
      <c r="AA177" s="64" t="s">
        <v>655</v>
      </c>
      <c r="AB177" s="64" t="s">
        <v>48</v>
      </c>
      <c r="AC177" s="64" t="s">
        <v>48</v>
      </c>
      <c r="AD177" s="64" t="s">
        <v>48</v>
      </c>
      <c r="AE177" s="64" t="s">
        <v>48</v>
      </c>
      <c r="AF177" s="64" t="s">
        <v>48</v>
      </c>
      <c r="AG177" s="64" t="s">
        <v>48</v>
      </c>
      <c r="AH177" s="64" t="s">
        <v>48</v>
      </c>
      <c r="AI177" s="64" t="s">
        <v>48</v>
      </c>
      <c r="AJ177" s="64" t="s">
        <v>48</v>
      </c>
      <c r="AK177" s="64" t="s">
        <v>48</v>
      </c>
      <c r="AL177" s="64" t="s">
        <v>48</v>
      </c>
      <c r="AM177" s="64" t="s">
        <v>48</v>
      </c>
    </row>
    <row r="178" spans="1:39" s="80" customFormat="1" x14ac:dyDescent="0.2">
      <c r="B178" s="40" t="s">
        <v>124</v>
      </c>
      <c r="C178" s="40"/>
      <c r="D178" s="81" t="s">
        <v>26</v>
      </c>
      <c r="E178" s="81" t="s">
        <v>27</v>
      </c>
      <c r="F178" s="81" t="s">
        <v>28</v>
      </c>
      <c r="G178" s="81" t="s">
        <v>29</v>
      </c>
      <c r="H178" s="81" t="s">
        <v>30</v>
      </c>
      <c r="I178" s="81" t="s">
        <v>31</v>
      </c>
      <c r="J178" s="81" t="s">
        <v>32</v>
      </c>
      <c r="K178" s="81" t="s">
        <v>33</v>
      </c>
      <c r="L178" s="81" t="s">
        <v>34</v>
      </c>
      <c r="M178" s="81" t="s">
        <v>35</v>
      </c>
      <c r="N178" s="81" t="s">
        <v>671</v>
      </c>
      <c r="O178" s="81" t="s">
        <v>7</v>
      </c>
      <c r="P178" s="81" t="s">
        <v>26</v>
      </c>
      <c r="Q178" s="81" t="s">
        <v>27</v>
      </c>
      <c r="R178" s="81" t="s">
        <v>28</v>
      </c>
      <c r="S178" s="81" t="s">
        <v>29</v>
      </c>
      <c r="T178" s="81" t="s">
        <v>30</v>
      </c>
      <c r="U178" s="81" t="s">
        <v>31</v>
      </c>
      <c r="V178" s="81" t="s">
        <v>32</v>
      </c>
      <c r="W178" s="81" t="s">
        <v>33</v>
      </c>
      <c r="X178" s="81" t="s">
        <v>34</v>
      </c>
      <c r="Y178" s="81" t="s">
        <v>35</v>
      </c>
      <c r="Z178" s="81" t="s">
        <v>671</v>
      </c>
      <c r="AA178" s="81" t="s">
        <v>7</v>
      </c>
      <c r="AB178" s="81" t="s">
        <v>26</v>
      </c>
      <c r="AC178" s="81" t="s">
        <v>27</v>
      </c>
      <c r="AD178" s="81" t="s">
        <v>28</v>
      </c>
      <c r="AE178" s="81" t="s">
        <v>29</v>
      </c>
      <c r="AF178" s="81" t="s">
        <v>30</v>
      </c>
      <c r="AG178" s="81" t="s">
        <v>31</v>
      </c>
      <c r="AH178" s="81" t="s">
        <v>32</v>
      </c>
      <c r="AI178" s="81" t="s">
        <v>33</v>
      </c>
      <c r="AJ178" s="81" t="s">
        <v>34</v>
      </c>
      <c r="AK178" s="81" t="s">
        <v>35</v>
      </c>
      <c r="AL178" s="81" t="s">
        <v>671</v>
      </c>
      <c r="AM178" s="81" t="s">
        <v>7</v>
      </c>
    </row>
    <row r="179" spans="1:39" x14ac:dyDescent="0.2">
      <c r="A179" s="40" t="s">
        <v>555</v>
      </c>
      <c r="B179" s="40" t="s">
        <v>49</v>
      </c>
      <c r="C179" s="140">
        <v>2013</v>
      </c>
      <c r="D179" s="1">
        <v>53</v>
      </c>
      <c r="E179" s="1">
        <v>44</v>
      </c>
      <c r="F179" s="1">
        <v>39</v>
      </c>
      <c r="G179" s="1">
        <v>14</v>
      </c>
      <c r="H179" s="1">
        <v>11</v>
      </c>
      <c r="I179" s="1">
        <v>5</v>
      </c>
      <c r="J179" s="1">
        <v>4</v>
      </c>
      <c r="K179" s="1">
        <v>3</v>
      </c>
      <c r="L179" s="1">
        <v>2</v>
      </c>
      <c r="M179" s="1">
        <v>1</v>
      </c>
      <c r="N179" s="1">
        <v>10</v>
      </c>
      <c r="O179" s="1">
        <v>186</v>
      </c>
      <c r="P179" s="1">
        <v>639</v>
      </c>
      <c r="Q179" s="1">
        <v>503</v>
      </c>
      <c r="R179" s="1">
        <v>340</v>
      </c>
      <c r="S179" s="1">
        <v>90</v>
      </c>
      <c r="T179" s="1">
        <v>22</v>
      </c>
      <c r="U179" s="1">
        <v>6</v>
      </c>
      <c r="V179" s="1">
        <v>1</v>
      </c>
      <c r="W179" s="1">
        <v>2</v>
      </c>
      <c r="X179" s="1">
        <v>0</v>
      </c>
      <c r="Y179" s="1">
        <v>1</v>
      </c>
      <c r="Z179" s="1">
        <v>1</v>
      </c>
      <c r="AA179" s="1">
        <v>1605</v>
      </c>
      <c r="AB179" s="1">
        <v>693</v>
      </c>
      <c r="AC179" s="1">
        <v>551</v>
      </c>
      <c r="AD179" s="1">
        <v>379</v>
      </c>
      <c r="AE179" s="1">
        <v>105</v>
      </c>
      <c r="AF179" s="1">
        <v>34</v>
      </c>
      <c r="AG179" s="1">
        <v>11</v>
      </c>
      <c r="AH179" s="1">
        <v>7</v>
      </c>
      <c r="AI179" s="1">
        <v>5</v>
      </c>
      <c r="AJ179" s="1">
        <v>2</v>
      </c>
      <c r="AK179" s="1">
        <v>2</v>
      </c>
      <c r="AL179" s="1">
        <v>12</v>
      </c>
      <c r="AM179" s="1">
        <v>1801</v>
      </c>
    </row>
    <row r="180" spans="1:39" x14ac:dyDescent="0.2">
      <c r="A180" s="40" t="s">
        <v>556</v>
      </c>
      <c r="B180" s="40" t="s">
        <v>50</v>
      </c>
      <c r="C180" s="140">
        <v>2013</v>
      </c>
      <c r="D180" s="1">
        <v>80</v>
      </c>
      <c r="E180" s="1">
        <v>49</v>
      </c>
      <c r="F180" s="1">
        <v>38</v>
      </c>
      <c r="G180" s="1">
        <v>19</v>
      </c>
      <c r="H180" s="1">
        <v>9</v>
      </c>
      <c r="I180" s="1">
        <v>11</v>
      </c>
      <c r="J180" s="1">
        <v>3</v>
      </c>
      <c r="K180" s="1">
        <v>3</v>
      </c>
      <c r="L180" s="1">
        <v>5</v>
      </c>
      <c r="M180" s="1">
        <v>3</v>
      </c>
      <c r="N180" s="1">
        <v>16</v>
      </c>
      <c r="O180" s="1">
        <v>242</v>
      </c>
      <c r="P180" s="1">
        <v>801</v>
      </c>
      <c r="Q180" s="1">
        <v>555</v>
      </c>
      <c r="R180" s="1">
        <v>354</v>
      </c>
      <c r="S180" s="1">
        <v>79</v>
      </c>
      <c r="T180" s="1">
        <v>36</v>
      </c>
      <c r="U180" s="1">
        <v>19</v>
      </c>
      <c r="V180" s="1">
        <v>7</v>
      </c>
      <c r="W180" s="1">
        <v>5</v>
      </c>
      <c r="X180" s="1">
        <v>2</v>
      </c>
      <c r="Y180" s="1">
        <v>2</v>
      </c>
      <c r="Z180" s="1">
        <v>3</v>
      </c>
      <c r="AA180" s="1">
        <v>1959</v>
      </c>
      <c r="AB180" s="1">
        <v>897</v>
      </c>
      <c r="AC180" s="1">
        <v>614</v>
      </c>
      <c r="AD180" s="1">
        <v>398</v>
      </c>
      <c r="AE180" s="1">
        <v>101</v>
      </c>
      <c r="AF180" s="1">
        <v>50</v>
      </c>
      <c r="AG180" s="1">
        <v>30</v>
      </c>
      <c r="AH180" s="1">
        <v>10</v>
      </c>
      <c r="AI180" s="1">
        <v>8</v>
      </c>
      <c r="AJ180" s="1">
        <v>7</v>
      </c>
      <c r="AK180" s="1">
        <v>5</v>
      </c>
      <c r="AL180" s="1">
        <v>19</v>
      </c>
      <c r="AM180" s="1">
        <v>2242</v>
      </c>
    </row>
    <row r="181" spans="1:39" x14ac:dyDescent="0.2">
      <c r="A181" s="40" t="s">
        <v>557</v>
      </c>
      <c r="B181" s="40" t="s">
        <v>51</v>
      </c>
      <c r="C181" s="140">
        <v>2013</v>
      </c>
      <c r="D181" s="1">
        <v>112</v>
      </c>
      <c r="E181" s="1">
        <v>38</v>
      </c>
      <c r="F181" s="1">
        <v>22</v>
      </c>
      <c r="G181" s="1">
        <v>8</v>
      </c>
      <c r="H181" s="1">
        <v>5</v>
      </c>
      <c r="I181" s="1">
        <v>9</v>
      </c>
      <c r="J181" s="1">
        <v>1</v>
      </c>
      <c r="K181" s="1">
        <v>3</v>
      </c>
      <c r="L181" s="1">
        <v>1</v>
      </c>
      <c r="M181" s="1">
        <v>1</v>
      </c>
      <c r="N181" s="1">
        <v>0</v>
      </c>
      <c r="O181" s="1">
        <v>200</v>
      </c>
      <c r="P181" s="1">
        <v>905</v>
      </c>
      <c r="Q181" s="1">
        <v>254</v>
      </c>
      <c r="R181" s="1">
        <v>76</v>
      </c>
      <c r="S181" s="1">
        <v>21</v>
      </c>
      <c r="T181" s="1">
        <v>5</v>
      </c>
      <c r="U181" s="1">
        <v>2</v>
      </c>
      <c r="V181" s="1">
        <v>0</v>
      </c>
      <c r="W181" s="1">
        <v>2</v>
      </c>
      <c r="X181" s="1">
        <v>0</v>
      </c>
      <c r="Y181" s="1">
        <v>0</v>
      </c>
      <c r="Z181" s="1">
        <v>0</v>
      </c>
      <c r="AA181" s="1">
        <v>1265</v>
      </c>
      <c r="AB181" s="1">
        <v>1023</v>
      </c>
      <c r="AC181" s="1">
        <v>294</v>
      </c>
      <c r="AD181" s="1">
        <v>98</v>
      </c>
      <c r="AE181" s="1">
        <v>29</v>
      </c>
      <c r="AF181" s="1">
        <v>10</v>
      </c>
      <c r="AG181" s="1">
        <v>11</v>
      </c>
      <c r="AH181" s="1">
        <v>1</v>
      </c>
      <c r="AI181" s="1">
        <v>5</v>
      </c>
      <c r="AJ181" s="1">
        <v>1</v>
      </c>
      <c r="AK181" s="1">
        <v>1</v>
      </c>
      <c r="AL181" s="1">
        <v>0</v>
      </c>
      <c r="AM181" s="1">
        <v>1473</v>
      </c>
    </row>
    <row r="182" spans="1:39" x14ac:dyDescent="0.2">
      <c r="A182" s="40" t="s">
        <v>558</v>
      </c>
      <c r="B182" s="40" t="s">
        <v>52</v>
      </c>
      <c r="C182" s="140">
        <v>2013</v>
      </c>
      <c r="D182" s="1">
        <v>12</v>
      </c>
      <c r="E182" s="1">
        <v>13</v>
      </c>
      <c r="F182" s="1">
        <v>19</v>
      </c>
      <c r="G182" s="1">
        <v>3</v>
      </c>
      <c r="H182" s="1">
        <v>4</v>
      </c>
      <c r="I182" s="1">
        <v>1</v>
      </c>
      <c r="J182" s="1">
        <v>0</v>
      </c>
      <c r="K182" s="1">
        <v>0</v>
      </c>
      <c r="L182" s="1">
        <v>0</v>
      </c>
      <c r="M182" s="1">
        <v>1</v>
      </c>
      <c r="N182" s="1">
        <v>1</v>
      </c>
      <c r="O182" s="1">
        <v>55</v>
      </c>
      <c r="P182" s="1">
        <v>197</v>
      </c>
      <c r="Q182" s="1">
        <v>289</v>
      </c>
      <c r="R182" s="1">
        <v>241</v>
      </c>
      <c r="S182" s="1">
        <v>122</v>
      </c>
      <c r="T182" s="1">
        <v>56</v>
      </c>
      <c r="U182" s="1">
        <v>10</v>
      </c>
      <c r="V182" s="1">
        <v>8</v>
      </c>
      <c r="W182" s="1">
        <v>2</v>
      </c>
      <c r="X182" s="1">
        <v>0</v>
      </c>
      <c r="Y182" s="1">
        <v>0</v>
      </c>
      <c r="Z182" s="1">
        <v>2</v>
      </c>
      <c r="AA182" s="1">
        <v>927</v>
      </c>
      <c r="AB182" s="1">
        <v>209</v>
      </c>
      <c r="AC182" s="1">
        <v>302</v>
      </c>
      <c r="AD182" s="1">
        <v>260</v>
      </c>
      <c r="AE182" s="1">
        <v>125</v>
      </c>
      <c r="AF182" s="1">
        <v>60</v>
      </c>
      <c r="AG182" s="1">
        <v>11</v>
      </c>
      <c r="AH182" s="1">
        <v>8</v>
      </c>
      <c r="AI182" s="1">
        <v>2</v>
      </c>
      <c r="AJ182" s="1">
        <v>0</v>
      </c>
      <c r="AK182" s="1">
        <v>1</v>
      </c>
      <c r="AL182" s="1">
        <v>3</v>
      </c>
      <c r="AM182" s="1">
        <v>982</v>
      </c>
    </row>
    <row r="183" spans="1:39" x14ac:dyDescent="0.2">
      <c r="A183" s="40" t="s">
        <v>559</v>
      </c>
      <c r="B183" s="40" t="s">
        <v>53</v>
      </c>
      <c r="C183" s="140">
        <v>2013</v>
      </c>
      <c r="D183" s="1">
        <v>47</v>
      </c>
      <c r="E183" s="1">
        <v>25</v>
      </c>
      <c r="F183" s="1">
        <v>17</v>
      </c>
      <c r="G183" s="1">
        <v>14</v>
      </c>
      <c r="H183" s="1">
        <v>5</v>
      </c>
      <c r="I183" s="1">
        <v>1</v>
      </c>
      <c r="J183" s="1">
        <v>5</v>
      </c>
      <c r="K183" s="1">
        <v>3</v>
      </c>
      <c r="L183" s="1">
        <v>6</v>
      </c>
      <c r="M183" s="1">
        <v>2</v>
      </c>
      <c r="N183" s="1">
        <v>9</v>
      </c>
      <c r="O183" s="1">
        <v>134</v>
      </c>
      <c r="P183" s="1">
        <v>226</v>
      </c>
      <c r="Q183" s="1">
        <v>165</v>
      </c>
      <c r="R183" s="1">
        <v>107</v>
      </c>
      <c r="S183" s="1">
        <v>39</v>
      </c>
      <c r="T183" s="1">
        <v>21</v>
      </c>
      <c r="U183" s="1">
        <v>3</v>
      </c>
      <c r="V183" s="1">
        <v>3</v>
      </c>
      <c r="W183" s="1">
        <v>4</v>
      </c>
      <c r="X183" s="1">
        <v>1</v>
      </c>
      <c r="Y183" s="1">
        <v>0</v>
      </c>
      <c r="Z183" s="1">
        <v>2</v>
      </c>
      <c r="AA183" s="1">
        <v>571</v>
      </c>
      <c r="AB183" s="1">
        <v>285</v>
      </c>
      <c r="AC183" s="1">
        <v>195</v>
      </c>
      <c r="AD183" s="1">
        <v>125</v>
      </c>
      <c r="AE183" s="1">
        <v>55</v>
      </c>
      <c r="AF183" s="1">
        <v>26</v>
      </c>
      <c r="AG183" s="1">
        <v>4</v>
      </c>
      <c r="AH183" s="1">
        <v>8</v>
      </c>
      <c r="AI183" s="1">
        <v>7</v>
      </c>
      <c r="AJ183" s="1">
        <v>7</v>
      </c>
      <c r="AK183" s="1">
        <v>2</v>
      </c>
      <c r="AL183" s="1">
        <v>11</v>
      </c>
      <c r="AM183" s="1">
        <v>725</v>
      </c>
    </row>
    <row r="184" spans="1:39" x14ac:dyDescent="0.2">
      <c r="A184" s="40" t="s">
        <v>560</v>
      </c>
      <c r="B184" s="40" t="s">
        <v>54</v>
      </c>
      <c r="C184" s="140">
        <v>2013</v>
      </c>
      <c r="D184" s="1">
        <v>102</v>
      </c>
      <c r="E184" s="1">
        <v>118</v>
      </c>
      <c r="F184" s="1">
        <v>67</v>
      </c>
      <c r="G184" s="1">
        <v>53</v>
      </c>
      <c r="H184" s="1">
        <v>24</v>
      </c>
      <c r="I184" s="1">
        <v>16</v>
      </c>
      <c r="J184" s="1">
        <v>7</v>
      </c>
      <c r="K184" s="1">
        <v>10</v>
      </c>
      <c r="L184" s="1">
        <v>6</v>
      </c>
      <c r="M184" s="1">
        <v>9</v>
      </c>
      <c r="N184" s="1">
        <v>61</v>
      </c>
      <c r="O184" s="1">
        <v>473</v>
      </c>
      <c r="P184" s="1">
        <v>425</v>
      </c>
      <c r="Q184" s="1">
        <v>507</v>
      </c>
      <c r="R184" s="1">
        <v>392</v>
      </c>
      <c r="S184" s="1">
        <v>351</v>
      </c>
      <c r="T184" s="1">
        <v>82</v>
      </c>
      <c r="U184" s="1">
        <v>24</v>
      </c>
      <c r="V184" s="1">
        <v>5</v>
      </c>
      <c r="W184" s="1">
        <v>0</v>
      </c>
      <c r="X184" s="1">
        <v>1</v>
      </c>
      <c r="Y184" s="1">
        <v>0</v>
      </c>
      <c r="Z184" s="1">
        <v>8</v>
      </c>
      <c r="AA184" s="1">
        <v>1795</v>
      </c>
      <c r="AB184" s="1">
        <v>529</v>
      </c>
      <c r="AC184" s="1">
        <v>628</v>
      </c>
      <c r="AD184" s="1">
        <v>462</v>
      </c>
      <c r="AE184" s="1">
        <v>405</v>
      </c>
      <c r="AF184" s="1">
        <v>106</v>
      </c>
      <c r="AG184" s="1">
        <v>40</v>
      </c>
      <c r="AH184" s="1">
        <v>13</v>
      </c>
      <c r="AI184" s="1">
        <v>10</v>
      </c>
      <c r="AJ184" s="1">
        <v>7</v>
      </c>
      <c r="AK184" s="1">
        <v>9</v>
      </c>
      <c r="AL184" s="1">
        <v>69</v>
      </c>
      <c r="AM184" s="1">
        <v>2278</v>
      </c>
    </row>
    <row r="185" spans="1:39" x14ac:dyDescent="0.2">
      <c r="A185" s="40" t="s">
        <v>561</v>
      </c>
      <c r="B185" s="40" t="s">
        <v>55</v>
      </c>
      <c r="C185" s="140">
        <v>2013</v>
      </c>
      <c r="D185" s="1">
        <v>92</v>
      </c>
      <c r="E185" s="1">
        <v>48</v>
      </c>
      <c r="F185" s="1">
        <v>24</v>
      </c>
      <c r="G185" s="1">
        <v>11</v>
      </c>
      <c r="H185" s="1">
        <v>16</v>
      </c>
      <c r="I185" s="1">
        <v>6</v>
      </c>
      <c r="J185" s="1">
        <v>6</v>
      </c>
      <c r="K185" s="1">
        <v>4</v>
      </c>
      <c r="L185" s="1">
        <v>3</v>
      </c>
      <c r="M185" s="1">
        <v>3</v>
      </c>
      <c r="N185" s="1">
        <v>4</v>
      </c>
      <c r="O185" s="1">
        <v>217</v>
      </c>
      <c r="P185" s="1">
        <v>786</v>
      </c>
      <c r="Q185" s="1">
        <v>301</v>
      </c>
      <c r="R185" s="1">
        <v>184</v>
      </c>
      <c r="S185" s="1">
        <v>116</v>
      </c>
      <c r="T185" s="1">
        <v>42</v>
      </c>
      <c r="U185" s="1">
        <v>28</v>
      </c>
      <c r="V185" s="1">
        <v>16</v>
      </c>
      <c r="W185" s="1">
        <v>27</v>
      </c>
      <c r="X185" s="1">
        <v>10</v>
      </c>
      <c r="Y185" s="1">
        <v>9</v>
      </c>
      <c r="Z185" s="1">
        <v>6</v>
      </c>
      <c r="AA185" s="1">
        <v>1525</v>
      </c>
      <c r="AB185" s="1">
        <v>882</v>
      </c>
      <c r="AC185" s="1">
        <v>350</v>
      </c>
      <c r="AD185" s="1">
        <v>210</v>
      </c>
      <c r="AE185" s="1">
        <v>129</v>
      </c>
      <c r="AF185" s="1">
        <v>58</v>
      </c>
      <c r="AG185" s="1">
        <v>34</v>
      </c>
      <c r="AH185" s="1">
        <v>22</v>
      </c>
      <c r="AI185" s="1">
        <v>31</v>
      </c>
      <c r="AJ185" s="1">
        <v>13</v>
      </c>
      <c r="AK185" s="1">
        <v>12</v>
      </c>
      <c r="AL185" s="1">
        <v>10</v>
      </c>
      <c r="AM185" s="1">
        <v>1751</v>
      </c>
    </row>
    <row r="186" spans="1:39" x14ac:dyDescent="0.2">
      <c r="A186" s="40" t="s">
        <v>562</v>
      </c>
      <c r="B186" s="40" t="s">
        <v>56</v>
      </c>
      <c r="C186" s="140">
        <v>2013</v>
      </c>
      <c r="D186" s="1">
        <v>68</v>
      </c>
      <c r="E186" s="1">
        <v>53</v>
      </c>
      <c r="F186" s="1">
        <v>44</v>
      </c>
      <c r="G186" s="1">
        <v>17</v>
      </c>
      <c r="H186" s="1">
        <v>11</v>
      </c>
      <c r="I186" s="1">
        <v>12</v>
      </c>
      <c r="J186" s="1">
        <v>3</v>
      </c>
      <c r="K186" s="1">
        <v>4</v>
      </c>
      <c r="L186" s="1">
        <v>7</v>
      </c>
      <c r="M186" s="1">
        <v>0</v>
      </c>
      <c r="N186" s="1">
        <v>43</v>
      </c>
      <c r="O186" s="1">
        <v>262</v>
      </c>
      <c r="P186" s="1">
        <v>597</v>
      </c>
      <c r="Q186" s="1">
        <v>649</v>
      </c>
      <c r="R186" s="1">
        <v>257</v>
      </c>
      <c r="S186" s="1">
        <v>60</v>
      </c>
      <c r="T186" s="1">
        <v>13</v>
      </c>
      <c r="U186" s="1">
        <v>1</v>
      </c>
      <c r="V186" s="1">
        <v>2</v>
      </c>
      <c r="W186" s="1">
        <v>2</v>
      </c>
      <c r="X186" s="1">
        <v>1</v>
      </c>
      <c r="Y186" s="1">
        <v>0</v>
      </c>
      <c r="Z186" s="1">
        <v>8</v>
      </c>
      <c r="AA186" s="1">
        <v>1590</v>
      </c>
      <c r="AB186" s="1">
        <v>665</v>
      </c>
      <c r="AC186" s="1">
        <v>703</v>
      </c>
      <c r="AD186" s="1">
        <v>301</v>
      </c>
      <c r="AE186" s="1">
        <v>77</v>
      </c>
      <c r="AF186" s="1">
        <v>24</v>
      </c>
      <c r="AG186" s="1">
        <v>13</v>
      </c>
      <c r="AH186" s="1">
        <v>5</v>
      </c>
      <c r="AI186" s="1">
        <v>6</v>
      </c>
      <c r="AJ186" s="1">
        <v>8</v>
      </c>
      <c r="AK186" s="1">
        <v>0</v>
      </c>
      <c r="AL186" s="1">
        <v>51</v>
      </c>
      <c r="AM186" s="1">
        <v>1853</v>
      </c>
    </row>
    <row r="187" spans="1:39" x14ac:dyDescent="0.2">
      <c r="A187" s="40" t="s">
        <v>563</v>
      </c>
      <c r="B187" s="40" t="s">
        <v>57</v>
      </c>
      <c r="C187" s="140">
        <v>2013</v>
      </c>
      <c r="D187" s="1">
        <v>45</v>
      </c>
      <c r="E187" s="1">
        <v>47</v>
      </c>
      <c r="F187" s="1">
        <v>22</v>
      </c>
      <c r="G187" s="1">
        <v>21</v>
      </c>
      <c r="H187" s="1">
        <v>15</v>
      </c>
      <c r="I187" s="1">
        <v>8</v>
      </c>
      <c r="J187" s="1">
        <v>10</v>
      </c>
      <c r="K187" s="1">
        <v>6</v>
      </c>
      <c r="L187" s="1">
        <v>3</v>
      </c>
      <c r="M187" s="1">
        <v>3</v>
      </c>
      <c r="N187" s="1">
        <v>67</v>
      </c>
      <c r="O187" s="1">
        <v>247</v>
      </c>
      <c r="P187" s="1">
        <v>344</v>
      </c>
      <c r="Q187" s="1">
        <v>334</v>
      </c>
      <c r="R187" s="1">
        <v>179</v>
      </c>
      <c r="S187" s="1">
        <v>53</v>
      </c>
      <c r="T187" s="1">
        <v>17</v>
      </c>
      <c r="U187" s="1">
        <v>8</v>
      </c>
      <c r="V187" s="1">
        <v>5</v>
      </c>
      <c r="W187" s="1">
        <v>3</v>
      </c>
      <c r="X187" s="1">
        <v>2</v>
      </c>
      <c r="Y187" s="1">
        <v>2</v>
      </c>
      <c r="Z187" s="1">
        <v>19</v>
      </c>
      <c r="AA187" s="1">
        <v>966</v>
      </c>
      <c r="AB187" s="1">
        <v>389</v>
      </c>
      <c r="AC187" s="1">
        <v>381</v>
      </c>
      <c r="AD187" s="1">
        <v>201</v>
      </c>
      <c r="AE187" s="1">
        <v>74</v>
      </c>
      <c r="AF187" s="1">
        <v>32</v>
      </c>
      <c r="AG187" s="1">
        <v>16</v>
      </c>
      <c r="AH187" s="1">
        <v>15</v>
      </c>
      <c r="AI187" s="1">
        <v>9</v>
      </c>
      <c r="AJ187" s="1">
        <v>5</v>
      </c>
      <c r="AK187" s="1">
        <v>5</v>
      </c>
      <c r="AL187" s="1">
        <v>86</v>
      </c>
      <c r="AM187" s="1">
        <v>1213</v>
      </c>
    </row>
    <row r="188" spans="1:39" x14ac:dyDescent="0.2">
      <c r="A188" s="40" t="s">
        <v>564</v>
      </c>
      <c r="B188" s="40" t="s">
        <v>58</v>
      </c>
      <c r="C188" s="140">
        <v>2013</v>
      </c>
      <c r="D188" s="1">
        <v>84</v>
      </c>
      <c r="E188" s="1">
        <v>93</v>
      </c>
      <c r="F188" s="1">
        <v>42</v>
      </c>
      <c r="G188" s="1">
        <v>31</v>
      </c>
      <c r="H188" s="1">
        <v>19</v>
      </c>
      <c r="I188" s="1">
        <v>9</v>
      </c>
      <c r="J188" s="1">
        <v>12</v>
      </c>
      <c r="K188" s="1">
        <v>15</v>
      </c>
      <c r="L188" s="1">
        <v>10</v>
      </c>
      <c r="M188" s="1">
        <v>8</v>
      </c>
      <c r="N188" s="1">
        <v>82</v>
      </c>
      <c r="O188" s="1">
        <v>405</v>
      </c>
      <c r="P188" s="1">
        <v>381</v>
      </c>
      <c r="Q188" s="1">
        <v>334</v>
      </c>
      <c r="R188" s="1">
        <v>251</v>
      </c>
      <c r="S188" s="1">
        <v>72</v>
      </c>
      <c r="T188" s="1">
        <v>16</v>
      </c>
      <c r="U188" s="1">
        <v>14</v>
      </c>
      <c r="V188" s="1">
        <v>14</v>
      </c>
      <c r="W188" s="1">
        <v>13</v>
      </c>
      <c r="X188" s="1">
        <v>4</v>
      </c>
      <c r="Y188" s="1">
        <v>6</v>
      </c>
      <c r="Z188" s="1">
        <v>12</v>
      </c>
      <c r="AA188" s="1">
        <v>1119</v>
      </c>
      <c r="AB188" s="1">
        <v>468</v>
      </c>
      <c r="AC188" s="1">
        <v>429</v>
      </c>
      <c r="AD188" s="1">
        <v>293</v>
      </c>
      <c r="AE188" s="1">
        <v>104</v>
      </c>
      <c r="AF188" s="1">
        <v>35</v>
      </c>
      <c r="AG188" s="1">
        <v>23</v>
      </c>
      <c r="AH188" s="1">
        <v>26</v>
      </c>
      <c r="AI188" s="1">
        <v>29</v>
      </c>
      <c r="AJ188" s="1">
        <v>15</v>
      </c>
      <c r="AK188" s="1">
        <v>14</v>
      </c>
      <c r="AL188" s="1">
        <v>95</v>
      </c>
      <c r="AM188" s="1">
        <v>1533</v>
      </c>
    </row>
    <row r="189" spans="1:39" x14ac:dyDescent="0.2">
      <c r="A189" s="40" t="s">
        <v>565</v>
      </c>
      <c r="B189" s="40" t="s">
        <v>59</v>
      </c>
      <c r="C189" s="140">
        <v>2013</v>
      </c>
      <c r="D189" s="1">
        <v>21</v>
      </c>
      <c r="E189" s="1">
        <v>17</v>
      </c>
      <c r="F189" s="1">
        <v>13</v>
      </c>
      <c r="G189" s="1">
        <v>9</v>
      </c>
      <c r="H189" s="1">
        <v>12</v>
      </c>
      <c r="I189" s="1">
        <v>3</v>
      </c>
      <c r="J189" s="1">
        <v>2</v>
      </c>
      <c r="K189" s="1">
        <v>1</v>
      </c>
      <c r="L189" s="1">
        <v>2</v>
      </c>
      <c r="M189" s="1">
        <v>0</v>
      </c>
      <c r="N189" s="1">
        <v>1</v>
      </c>
      <c r="O189" s="1">
        <v>81</v>
      </c>
      <c r="P189" s="1">
        <v>218</v>
      </c>
      <c r="Q189" s="1">
        <v>276</v>
      </c>
      <c r="R189" s="1">
        <v>214</v>
      </c>
      <c r="S189" s="1">
        <v>70</v>
      </c>
      <c r="T189" s="1">
        <v>43</v>
      </c>
      <c r="U189" s="1">
        <v>17</v>
      </c>
      <c r="V189" s="1">
        <v>17</v>
      </c>
      <c r="W189" s="1">
        <v>13</v>
      </c>
      <c r="X189" s="1">
        <v>9</v>
      </c>
      <c r="Y189" s="1">
        <v>7</v>
      </c>
      <c r="Z189" s="1">
        <v>23</v>
      </c>
      <c r="AA189" s="1">
        <v>939</v>
      </c>
      <c r="AB189" s="1">
        <v>240</v>
      </c>
      <c r="AC189" s="1">
        <v>293</v>
      </c>
      <c r="AD189" s="1">
        <v>227</v>
      </c>
      <c r="AE189" s="1">
        <v>79</v>
      </c>
      <c r="AF189" s="1">
        <v>55</v>
      </c>
      <c r="AG189" s="1">
        <v>22</v>
      </c>
      <c r="AH189" s="1">
        <v>19</v>
      </c>
      <c r="AI189" s="1">
        <v>14</v>
      </c>
      <c r="AJ189" s="1">
        <v>11</v>
      </c>
      <c r="AK189" s="1">
        <v>7</v>
      </c>
      <c r="AL189" s="1">
        <v>24</v>
      </c>
      <c r="AM189" s="1">
        <v>1023</v>
      </c>
    </row>
    <row r="190" spans="1:39" x14ac:dyDescent="0.2">
      <c r="A190" s="40" t="s">
        <v>566</v>
      </c>
      <c r="B190" s="40" t="s">
        <v>60</v>
      </c>
      <c r="C190" s="140">
        <v>2013</v>
      </c>
      <c r="D190" s="1">
        <v>207</v>
      </c>
      <c r="E190" s="1">
        <v>157</v>
      </c>
      <c r="F190" s="1">
        <v>85</v>
      </c>
      <c r="G190" s="1">
        <v>58</v>
      </c>
      <c r="H190" s="1">
        <v>33</v>
      </c>
      <c r="I190" s="1">
        <v>28</v>
      </c>
      <c r="J190" s="1">
        <v>24</v>
      </c>
      <c r="K190" s="1">
        <v>18</v>
      </c>
      <c r="L190" s="1">
        <v>11</v>
      </c>
      <c r="M190" s="1">
        <v>13</v>
      </c>
      <c r="N190" s="1">
        <v>73</v>
      </c>
      <c r="O190" s="1">
        <v>707</v>
      </c>
      <c r="P190" s="1">
        <v>1076</v>
      </c>
      <c r="Q190" s="1">
        <v>1055</v>
      </c>
      <c r="R190" s="1">
        <v>681</v>
      </c>
      <c r="S190" s="1">
        <v>365</v>
      </c>
      <c r="T190" s="1">
        <v>73</v>
      </c>
      <c r="U190" s="1">
        <v>75</v>
      </c>
      <c r="V190" s="1">
        <v>62</v>
      </c>
      <c r="W190" s="1">
        <v>37</v>
      </c>
      <c r="X190" s="1">
        <v>26</v>
      </c>
      <c r="Y190" s="1">
        <v>10</v>
      </c>
      <c r="Z190" s="1">
        <v>22</v>
      </c>
      <c r="AA190" s="1">
        <v>3482</v>
      </c>
      <c r="AB190" s="1">
        <v>1396</v>
      </c>
      <c r="AC190" s="1">
        <v>1213</v>
      </c>
      <c r="AD190" s="1">
        <v>767</v>
      </c>
      <c r="AE190" s="1">
        <v>423</v>
      </c>
      <c r="AF190" s="1">
        <v>106</v>
      </c>
      <c r="AG190" s="1">
        <v>103</v>
      </c>
      <c r="AH190" s="1">
        <v>86</v>
      </c>
      <c r="AI190" s="1">
        <v>55</v>
      </c>
      <c r="AJ190" s="1">
        <v>37</v>
      </c>
      <c r="AK190" s="1">
        <v>23</v>
      </c>
      <c r="AL190" s="1">
        <v>95</v>
      </c>
      <c r="AM190" s="1">
        <v>4304</v>
      </c>
    </row>
    <row r="191" spans="1:39" x14ac:dyDescent="0.2">
      <c r="A191" s="40" t="s">
        <v>567</v>
      </c>
      <c r="B191" s="40" t="s">
        <v>61</v>
      </c>
      <c r="C191" s="140">
        <v>2013</v>
      </c>
      <c r="D191" s="1">
        <v>20</v>
      </c>
      <c r="E191" s="1">
        <v>14</v>
      </c>
      <c r="F191" s="1">
        <v>8</v>
      </c>
      <c r="G191" s="1">
        <v>5</v>
      </c>
      <c r="H191" s="1">
        <v>2</v>
      </c>
      <c r="I191" s="1">
        <v>4</v>
      </c>
      <c r="J191" s="1">
        <v>0</v>
      </c>
      <c r="K191" s="1">
        <v>4</v>
      </c>
      <c r="L191" s="1">
        <v>0</v>
      </c>
      <c r="M191" s="1">
        <v>0</v>
      </c>
      <c r="N191" s="1">
        <v>1</v>
      </c>
      <c r="O191" s="1">
        <v>58</v>
      </c>
      <c r="P191" s="1">
        <v>142</v>
      </c>
      <c r="Q191" s="1">
        <v>178</v>
      </c>
      <c r="R191" s="1">
        <v>88</v>
      </c>
      <c r="S191" s="1">
        <v>28</v>
      </c>
      <c r="T191" s="1">
        <v>9</v>
      </c>
      <c r="U191" s="1">
        <v>11</v>
      </c>
      <c r="V191" s="1">
        <v>5</v>
      </c>
      <c r="W191" s="1">
        <v>3</v>
      </c>
      <c r="X191" s="1">
        <v>2</v>
      </c>
      <c r="Y191" s="1">
        <v>0</v>
      </c>
      <c r="Z191" s="1">
        <v>0</v>
      </c>
      <c r="AA191" s="1">
        <v>466</v>
      </c>
      <c r="AB191" s="1">
        <v>168</v>
      </c>
      <c r="AC191" s="1">
        <v>194</v>
      </c>
      <c r="AD191" s="1">
        <v>98</v>
      </c>
      <c r="AE191" s="1">
        <v>34</v>
      </c>
      <c r="AF191" s="1">
        <v>11</v>
      </c>
      <c r="AG191" s="1">
        <v>15</v>
      </c>
      <c r="AH191" s="1">
        <v>5</v>
      </c>
      <c r="AI191" s="1">
        <v>7</v>
      </c>
      <c r="AJ191" s="1">
        <v>2</v>
      </c>
      <c r="AK191" s="1">
        <v>0</v>
      </c>
      <c r="AL191" s="1">
        <v>1</v>
      </c>
      <c r="AM191" s="1">
        <v>535</v>
      </c>
    </row>
    <row r="192" spans="1:39" x14ac:dyDescent="0.2">
      <c r="A192" s="40" t="s">
        <v>568</v>
      </c>
      <c r="B192" s="40" t="s">
        <v>62</v>
      </c>
      <c r="C192" s="140">
        <v>2013</v>
      </c>
      <c r="D192" s="1">
        <v>191</v>
      </c>
      <c r="E192" s="1">
        <v>173</v>
      </c>
      <c r="F192" s="1">
        <v>85</v>
      </c>
      <c r="G192" s="1">
        <v>30</v>
      </c>
      <c r="H192" s="1">
        <v>24</v>
      </c>
      <c r="I192" s="1">
        <v>15</v>
      </c>
      <c r="J192" s="1">
        <v>8</v>
      </c>
      <c r="K192" s="1">
        <v>9</v>
      </c>
      <c r="L192" s="1">
        <v>7</v>
      </c>
      <c r="M192" s="1">
        <v>4</v>
      </c>
      <c r="N192" s="1">
        <v>45</v>
      </c>
      <c r="O192" s="1">
        <v>597</v>
      </c>
      <c r="P192" s="1">
        <v>869</v>
      </c>
      <c r="Q192" s="1">
        <v>608</v>
      </c>
      <c r="R192" s="1">
        <v>244</v>
      </c>
      <c r="S192" s="1">
        <v>70</v>
      </c>
      <c r="T192" s="1">
        <v>13</v>
      </c>
      <c r="U192" s="1">
        <v>6</v>
      </c>
      <c r="V192" s="1">
        <v>7</v>
      </c>
      <c r="W192" s="1">
        <v>3</v>
      </c>
      <c r="X192" s="1">
        <v>4</v>
      </c>
      <c r="Y192" s="1">
        <v>0</v>
      </c>
      <c r="Z192" s="1">
        <v>6</v>
      </c>
      <c r="AA192" s="1">
        <v>1831</v>
      </c>
      <c r="AB192" s="1">
        <v>1069</v>
      </c>
      <c r="AC192" s="1">
        <v>783</v>
      </c>
      <c r="AD192" s="1">
        <v>331</v>
      </c>
      <c r="AE192" s="1">
        <v>100</v>
      </c>
      <c r="AF192" s="1">
        <v>37</v>
      </c>
      <c r="AG192" s="1">
        <v>21</v>
      </c>
      <c r="AH192" s="1">
        <v>15</v>
      </c>
      <c r="AI192" s="1">
        <v>12</v>
      </c>
      <c r="AJ192" s="1">
        <v>11</v>
      </c>
      <c r="AK192" s="1">
        <v>4</v>
      </c>
      <c r="AL192" s="1">
        <v>51</v>
      </c>
      <c r="AM192" s="1">
        <v>2441</v>
      </c>
    </row>
    <row r="193" spans="1:39" x14ac:dyDescent="0.2">
      <c r="A193" s="40" t="s">
        <v>569</v>
      </c>
      <c r="B193" s="40" t="s">
        <v>63</v>
      </c>
      <c r="C193" s="140">
        <v>2013</v>
      </c>
      <c r="D193" s="1">
        <v>230</v>
      </c>
      <c r="E193" s="1">
        <v>209</v>
      </c>
      <c r="F193" s="1">
        <v>126</v>
      </c>
      <c r="G193" s="1">
        <v>57</v>
      </c>
      <c r="H193" s="1">
        <v>66</v>
      </c>
      <c r="I193" s="1">
        <v>28</v>
      </c>
      <c r="J193" s="1">
        <v>27</v>
      </c>
      <c r="K193" s="1">
        <v>94</v>
      </c>
      <c r="L193" s="1">
        <v>31</v>
      </c>
      <c r="M193" s="1">
        <v>15</v>
      </c>
      <c r="N193" s="1">
        <v>217</v>
      </c>
      <c r="O193" s="1">
        <v>1116</v>
      </c>
      <c r="P193" s="1">
        <v>1309</v>
      </c>
      <c r="Q193" s="1">
        <v>945</v>
      </c>
      <c r="R193" s="1">
        <v>381</v>
      </c>
      <c r="S193" s="1">
        <v>104</v>
      </c>
      <c r="T193" s="1">
        <v>50</v>
      </c>
      <c r="U193" s="1">
        <v>25</v>
      </c>
      <c r="V193" s="1">
        <v>25</v>
      </c>
      <c r="W193" s="1">
        <v>27</v>
      </c>
      <c r="X193" s="1">
        <v>3</v>
      </c>
      <c r="Y193" s="1">
        <v>2</v>
      </c>
      <c r="Z193" s="1">
        <v>34</v>
      </c>
      <c r="AA193" s="1">
        <v>3044</v>
      </c>
      <c r="AB193" s="1">
        <v>1567</v>
      </c>
      <c r="AC193" s="1">
        <v>1156</v>
      </c>
      <c r="AD193" s="1">
        <v>509</v>
      </c>
      <c r="AE193" s="1">
        <v>163</v>
      </c>
      <c r="AF193" s="1">
        <v>117</v>
      </c>
      <c r="AG193" s="1">
        <v>53</v>
      </c>
      <c r="AH193" s="1">
        <v>52</v>
      </c>
      <c r="AI193" s="1">
        <v>121</v>
      </c>
      <c r="AJ193" s="1">
        <v>34</v>
      </c>
      <c r="AK193" s="1">
        <v>17</v>
      </c>
      <c r="AL193" s="1">
        <v>252</v>
      </c>
      <c r="AM193" s="1">
        <v>4198</v>
      </c>
    </row>
    <row r="194" spans="1:39" x14ac:dyDescent="0.2">
      <c r="A194" s="40" t="s">
        <v>570</v>
      </c>
      <c r="B194" s="40" t="s">
        <v>64</v>
      </c>
      <c r="C194" s="140">
        <v>2013</v>
      </c>
      <c r="D194" s="1">
        <v>135</v>
      </c>
      <c r="E194" s="1">
        <v>130</v>
      </c>
      <c r="F194" s="1">
        <v>75</v>
      </c>
      <c r="G194" s="1">
        <v>31</v>
      </c>
      <c r="H194" s="1">
        <v>18</v>
      </c>
      <c r="I194" s="1">
        <v>16</v>
      </c>
      <c r="J194" s="1">
        <v>11</v>
      </c>
      <c r="K194" s="1">
        <v>8</v>
      </c>
      <c r="L194" s="1">
        <v>4</v>
      </c>
      <c r="M194" s="1">
        <v>2</v>
      </c>
      <c r="N194" s="1">
        <v>5</v>
      </c>
      <c r="O194" s="1">
        <v>435</v>
      </c>
      <c r="P194" s="1">
        <v>1731</v>
      </c>
      <c r="Q194" s="1">
        <v>1547</v>
      </c>
      <c r="R194" s="1">
        <v>1546</v>
      </c>
      <c r="S194" s="1">
        <v>456</v>
      </c>
      <c r="T194" s="1">
        <v>85</v>
      </c>
      <c r="U194" s="1">
        <v>130</v>
      </c>
      <c r="V194" s="1">
        <v>88</v>
      </c>
      <c r="W194" s="1">
        <v>89</v>
      </c>
      <c r="X194" s="1">
        <v>28</v>
      </c>
      <c r="Y194" s="1">
        <v>28</v>
      </c>
      <c r="Z194" s="1">
        <v>19</v>
      </c>
      <c r="AA194" s="1">
        <v>5747</v>
      </c>
      <c r="AB194" s="1">
        <v>1876</v>
      </c>
      <c r="AC194" s="1">
        <v>1687</v>
      </c>
      <c r="AD194" s="1">
        <v>1627</v>
      </c>
      <c r="AE194" s="1">
        <v>487</v>
      </c>
      <c r="AF194" s="1">
        <v>104</v>
      </c>
      <c r="AG194" s="1">
        <v>147</v>
      </c>
      <c r="AH194" s="1">
        <v>101</v>
      </c>
      <c r="AI194" s="1">
        <v>97</v>
      </c>
      <c r="AJ194" s="1">
        <v>32</v>
      </c>
      <c r="AK194" s="1">
        <v>30</v>
      </c>
      <c r="AL194" s="1">
        <v>24</v>
      </c>
      <c r="AM194" s="1">
        <v>6212</v>
      </c>
    </row>
    <row r="195" spans="1:39" x14ac:dyDescent="0.2">
      <c r="A195" s="40" t="s">
        <v>571</v>
      </c>
      <c r="B195" s="40" t="s">
        <v>65</v>
      </c>
      <c r="C195" s="140">
        <v>2013</v>
      </c>
      <c r="D195" s="1">
        <v>98</v>
      </c>
      <c r="E195" s="1">
        <v>85</v>
      </c>
      <c r="F195" s="1">
        <v>41</v>
      </c>
      <c r="G195" s="1">
        <v>4</v>
      </c>
      <c r="H195" s="1">
        <v>13</v>
      </c>
      <c r="I195" s="1">
        <v>22</v>
      </c>
      <c r="J195" s="1">
        <v>2</v>
      </c>
      <c r="K195" s="1">
        <v>3</v>
      </c>
      <c r="L195" s="1">
        <v>1</v>
      </c>
      <c r="M195" s="1">
        <v>2</v>
      </c>
      <c r="N195" s="1">
        <v>1</v>
      </c>
      <c r="O195" s="1">
        <v>272</v>
      </c>
      <c r="P195" s="1">
        <v>763</v>
      </c>
      <c r="Q195" s="1">
        <v>521</v>
      </c>
      <c r="R195" s="1">
        <v>240</v>
      </c>
      <c r="S195" s="1">
        <v>81</v>
      </c>
      <c r="T195" s="1">
        <v>18</v>
      </c>
      <c r="U195" s="1">
        <v>4</v>
      </c>
      <c r="V195" s="1">
        <v>2</v>
      </c>
      <c r="W195" s="1">
        <v>3</v>
      </c>
      <c r="X195" s="1">
        <v>1</v>
      </c>
      <c r="Y195" s="1">
        <v>2</v>
      </c>
      <c r="Z195" s="1">
        <v>2</v>
      </c>
      <c r="AA195" s="1">
        <v>1637</v>
      </c>
      <c r="AB195" s="1">
        <v>864</v>
      </c>
      <c r="AC195" s="1">
        <v>615</v>
      </c>
      <c r="AD195" s="1">
        <v>281</v>
      </c>
      <c r="AE195" s="1">
        <v>85</v>
      </c>
      <c r="AF195" s="1">
        <v>31</v>
      </c>
      <c r="AG195" s="1">
        <v>26</v>
      </c>
      <c r="AH195" s="1">
        <v>4</v>
      </c>
      <c r="AI195" s="1">
        <v>6</v>
      </c>
      <c r="AJ195" s="1">
        <v>2</v>
      </c>
      <c r="AK195" s="1">
        <v>4</v>
      </c>
      <c r="AL195" s="1">
        <v>3</v>
      </c>
      <c r="AM195" s="1">
        <v>1921</v>
      </c>
    </row>
    <row r="196" spans="1:39" x14ac:dyDescent="0.2">
      <c r="A196" s="40" t="s">
        <v>572</v>
      </c>
      <c r="B196" s="40" t="s">
        <v>66</v>
      </c>
      <c r="C196" s="140">
        <v>2013</v>
      </c>
      <c r="D196" s="1">
        <v>64</v>
      </c>
      <c r="E196" s="1">
        <v>44</v>
      </c>
      <c r="F196" s="1">
        <v>25</v>
      </c>
      <c r="G196" s="1">
        <v>12</v>
      </c>
      <c r="H196" s="1">
        <v>7</v>
      </c>
      <c r="I196" s="1">
        <v>11</v>
      </c>
      <c r="J196" s="1">
        <v>7</v>
      </c>
      <c r="K196" s="1">
        <v>7</v>
      </c>
      <c r="L196" s="1">
        <v>4</v>
      </c>
      <c r="M196" s="1">
        <v>3</v>
      </c>
      <c r="N196" s="1">
        <v>12</v>
      </c>
      <c r="O196" s="1">
        <v>197</v>
      </c>
      <c r="P196" s="1">
        <v>477</v>
      </c>
      <c r="Q196" s="1">
        <v>348</v>
      </c>
      <c r="R196" s="1">
        <v>166</v>
      </c>
      <c r="S196" s="1">
        <v>68</v>
      </c>
      <c r="T196" s="1">
        <v>32</v>
      </c>
      <c r="U196" s="1">
        <v>17</v>
      </c>
      <c r="V196" s="1">
        <v>14</v>
      </c>
      <c r="W196" s="1">
        <v>21</v>
      </c>
      <c r="X196" s="1">
        <v>9</v>
      </c>
      <c r="Y196" s="1">
        <v>0</v>
      </c>
      <c r="Z196" s="1">
        <v>7</v>
      </c>
      <c r="AA196" s="1">
        <v>1161</v>
      </c>
      <c r="AB196" s="1">
        <v>541</v>
      </c>
      <c r="AC196" s="1">
        <v>392</v>
      </c>
      <c r="AD196" s="1">
        <v>191</v>
      </c>
      <c r="AE196" s="1">
        <v>80</v>
      </c>
      <c r="AF196" s="1">
        <v>39</v>
      </c>
      <c r="AG196" s="1">
        <v>28</v>
      </c>
      <c r="AH196" s="1">
        <v>21</v>
      </c>
      <c r="AI196" s="1">
        <v>28</v>
      </c>
      <c r="AJ196" s="1">
        <v>13</v>
      </c>
      <c r="AK196" s="1">
        <v>3</v>
      </c>
      <c r="AL196" s="1">
        <v>19</v>
      </c>
      <c r="AM196" s="1">
        <v>1358</v>
      </c>
    </row>
    <row r="197" spans="1:39" x14ac:dyDescent="0.2">
      <c r="A197" s="40" t="s">
        <v>573</v>
      </c>
      <c r="B197" s="40" t="s">
        <v>67</v>
      </c>
      <c r="C197" s="140">
        <v>2013</v>
      </c>
      <c r="D197" s="1">
        <v>30</v>
      </c>
      <c r="E197" s="1">
        <v>45</v>
      </c>
      <c r="F197" s="1">
        <v>26</v>
      </c>
      <c r="G197" s="1">
        <v>8</v>
      </c>
      <c r="H197" s="1">
        <v>30</v>
      </c>
      <c r="I197" s="1">
        <v>2</v>
      </c>
      <c r="J197" s="1">
        <v>0</v>
      </c>
      <c r="K197" s="1">
        <v>1</v>
      </c>
      <c r="L197" s="1">
        <v>0</v>
      </c>
      <c r="M197" s="1">
        <v>0</v>
      </c>
      <c r="N197" s="1">
        <v>0</v>
      </c>
      <c r="O197" s="1">
        <v>142</v>
      </c>
      <c r="P197" s="1">
        <v>161</v>
      </c>
      <c r="Q197" s="1">
        <v>179</v>
      </c>
      <c r="R197" s="1">
        <v>217</v>
      </c>
      <c r="S197" s="1">
        <v>40</v>
      </c>
      <c r="T197" s="1">
        <v>181</v>
      </c>
      <c r="U197" s="1">
        <v>20</v>
      </c>
      <c r="V197" s="1">
        <v>4</v>
      </c>
      <c r="W197" s="1">
        <v>1</v>
      </c>
      <c r="X197" s="1">
        <v>2</v>
      </c>
      <c r="Y197" s="1">
        <v>0</v>
      </c>
      <c r="Z197" s="1">
        <v>0</v>
      </c>
      <c r="AA197" s="1">
        <v>805</v>
      </c>
      <c r="AB197" s="1">
        <v>191</v>
      </c>
      <c r="AC197" s="1">
        <v>224</v>
      </c>
      <c r="AD197" s="1">
        <v>243</v>
      </c>
      <c r="AE197" s="1">
        <v>48</v>
      </c>
      <c r="AF197" s="1">
        <v>211</v>
      </c>
      <c r="AG197" s="1">
        <v>22</v>
      </c>
      <c r="AH197" s="1">
        <v>4</v>
      </c>
      <c r="AI197" s="1">
        <v>2</v>
      </c>
      <c r="AJ197" s="1">
        <v>2</v>
      </c>
      <c r="AK197" s="1">
        <v>0</v>
      </c>
      <c r="AL197" s="1">
        <v>0</v>
      </c>
      <c r="AM197" s="1">
        <v>947</v>
      </c>
    </row>
    <row r="198" spans="1:39" x14ac:dyDescent="0.2">
      <c r="A198" s="40" t="s">
        <v>574</v>
      </c>
      <c r="B198" s="40" t="s">
        <v>68</v>
      </c>
      <c r="C198" s="140">
        <v>2013</v>
      </c>
      <c r="D198" s="1">
        <v>63</v>
      </c>
      <c r="E198" s="1">
        <v>30</v>
      </c>
      <c r="F198" s="1">
        <v>18</v>
      </c>
      <c r="G198" s="1">
        <v>10</v>
      </c>
      <c r="H198" s="1">
        <v>6</v>
      </c>
      <c r="I198" s="1">
        <v>15</v>
      </c>
      <c r="J198" s="1">
        <v>5</v>
      </c>
      <c r="K198" s="1">
        <v>1</v>
      </c>
      <c r="L198" s="1">
        <v>0</v>
      </c>
      <c r="M198" s="1">
        <v>2</v>
      </c>
      <c r="N198" s="1">
        <v>10</v>
      </c>
      <c r="O198" s="1">
        <v>160</v>
      </c>
      <c r="P198" s="1">
        <v>441</v>
      </c>
      <c r="Q198" s="1">
        <v>263</v>
      </c>
      <c r="R198" s="1">
        <v>192</v>
      </c>
      <c r="S198" s="1">
        <v>105</v>
      </c>
      <c r="T198" s="1">
        <v>20</v>
      </c>
      <c r="U198" s="1">
        <v>13</v>
      </c>
      <c r="V198" s="1">
        <v>2</v>
      </c>
      <c r="W198" s="1">
        <v>2</v>
      </c>
      <c r="X198" s="1">
        <v>5</v>
      </c>
      <c r="Y198" s="1">
        <v>2</v>
      </c>
      <c r="Z198" s="1">
        <v>1</v>
      </c>
      <c r="AA198" s="1">
        <v>1046</v>
      </c>
      <c r="AB198" s="1">
        <v>506</v>
      </c>
      <c r="AC198" s="1">
        <v>293</v>
      </c>
      <c r="AD198" s="1">
        <v>210</v>
      </c>
      <c r="AE198" s="1">
        <v>115</v>
      </c>
      <c r="AF198" s="1">
        <v>26</v>
      </c>
      <c r="AG198" s="1">
        <v>28</v>
      </c>
      <c r="AH198" s="1">
        <v>7</v>
      </c>
      <c r="AI198" s="1">
        <v>3</v>
      </c>
      <c r="AJ198" s="1">
        <v>5</v>
      </c>
      <c r="AK198" s="1">
        <v>4</v>
      </c>
      <c r="AL198" s="1">
        <v>11</v>
      </c>
      <c r="AM198" s="1">
        <v>1208</v>
      </c>
    </row>
    <row r="199" spans="1:39" x14ac:dyDescent="0.2">
      <c r="A199" s="40" t="s">
        <v>575</v>
      </c>
      <c r="B199" s="40" t="s">
        <v>69</v>
      </c>
      <c r="C199" s="140">
        <v>2013</v>
      </c>
      <c r="D199" s="1">
        <v>66</v>
      </c>
      <c r="E199" s="1">
        <v>81</v>
      </c>
      <c r="F199" s="1">
        <v>69</v>
      </c>
      <c r="G199" s="1">
        <v>34</v>
      </c>
      <c r="H199" s="1">
        <v>21</v>
      </c>
      <c r="I199" s="1">
        <v>11</v>
      </c>
      <c r="J199" s="1">
        <v>7</v>
      </c>
      <c r="K199" s="1">
        <v>8</v>
      </c>
      <c r="L199" s="1">
        <v>5</v>
      </c>
      <c r="M199" s="1">
        <v>6</v>
      </c>
      <c r="N199" s="1">
        <v>90</v>
      </c>
      <c r="O199" s="1">
        <v>398</v>
      </c>
      <c r="P199" s="1">
        <v>508</v>
      </c>
      <c r="Q199" s="1">
        <v>487</v>
      </c>
      <c r="R199" s="1">
        <v>425</v>
      </c>
      <c r="S199" s="1">
        <v>79</v>
      </c>
      <c r="T199" s="1">
        <v>20</v>
      </c>
      <c r="U199" s="1">
        <v>17</v>
      </c>
      <c r="V199" s="1">
        <v>12</v>
      </c>
      <c r="W199" s="1">
        <v>4</v>
      </c>
      <c r="X199" s="1">
        <v>3</v>
      </c>
      <c r="Y199" s="1">
        <v>2</v>
      </c>
      <c r="Z199" s="1">
        <v>11</v>
      </c>
      <c r="AA199" s="1">
        <v>1568</v>
      </c>
      <c r="AB199" s="1">
        <v>594</v>
      </c>
      <c r="AC199" s="1">
        <v>570</v>
      </c>
      <c r="AD199" s="1">
        <v>494</v>
      </c>
      <c r="AE199" s="1">
        <v>113</v>
      </c>
      <c r="AF199" s="1">
        <v>41</v>
      </c>
      <c r="AG199" s="1">
        <v>28</v>
      </c>
      <c r="AH199" s="1">
        <v>19</v>
      </c>
      <c r="AI199" s="1">
        <v>12</v>
      </c>
      <c r="AJ199" s="1">
        <v>8</v>
      </c>
      <c r="AK199" s="1">
        <v>8</v>
      </c>
      <c r="AL199" s="1">
        <v>101</v>
      </c>
      <c r="AM199" s="1">
        <v>1988</v>
      </c>
    </row>
    <row r="200" spans="1:39" x14ac:dyDescent="0.2">
      <c r="A200" s="40" t="s">
        <v>576</v>
      </c>
      <c r="B200" s="40" t="s">
        <v>70</v>
      </c>
      <c r="C200" s="140">
        <v>2013</v>
      </c>
      <c r="D200" s="1">
        <v>169</v>
      </c>
      <c r="E200" s="1">
        <v>94</v>
      </c>
      <c r="F200" s="1">
        <v>64</v>
      </c>
      <c r="G200" s="1">
        <v>36</v>
      </c>
      <c r="H200" s="1">
        <v>13</v>
      </c>
      <c r="I200" s="1">
        <v>4</v>
      </c>
      <c r="J200" s="1">
        <v>1</v>
      </c>
      <c r="K200" s="1">
        <v>0</v>
      </c>
      <c r="L200" s="1">
        <v>0</v>
      </c>
      <c r="M200" s="1">
        <v>0</v>
      </c>
      <c r="N200" s="1">
        <v>5</v>
      </c>
      <c r="O200" s="1">
        <v>387</v>
      </c>
      <c r="P200" s="1">
        <v>981</v>
      </c>
      <c r="Q200" s="1">
        <v>767</v>
      </c>
      <c r="R200" s="1">
        <v>704</v>
      </c>
      <c r="S200" s="1">
        <v>303</v>
      </c>
      <c r="T200" s="1">
        <v>58</v>
      </c>
      <c r="U200" s="1">
        <v>15</v>
      </c>
      <c r="V200" s="1">
        <v>7</v>
      </c>
      <c r="W200" s="1">
        <v>2</v>
      </c>
      <c r="X200" s="1">
        <v>3</v>
      </c>
      <c r="Y200" s="1">
        <v>0</v>
      </c>
      <c r="Z200" s="1">
        <v>0</v>
      </c>
      <c r="AA200" s="1">
        <v>2840</v>
      </c>
      <c r="AB200" s="1">
        <v>1197</v>
      </c>
      <c r="AC200" s="1">
        <v>868</v>
      </c>
      <c r="AD200" s="1">
        <v>770</v>
      </c>
      <c r="AE200" s="1">
        <v>339</v>
      </c>
      <c r="AF200" s="1">
        <v>71</v>
      </c>
      <c r="AG200" s="1">
        <v>19</v>
      </c>
      <c r="AH200" s="1">
        <v>8</v>
      </c>
      <c r="AI200" s="1">
        <v>2</v>
      </c>
      <c r="AJ200" s="1">
        <v>3</v>
      </c>
      <c r="AK200" s="1">
        <v>0</v>
      </c>
      <c r="AL200" s="1">
        <v>5</v>
      </c>
      <c r="AM200" s="1">
        <v>3283</v>
      </c>
    </row>
    <row r="201" spans="1:39" x14ac:dyDescent="0.2">
      <c r="A201" s="40" t="s">
        <v>577</v>
      </c>
      <c r="B201" s="40" t="s">
        <v>71</v>
      </c>
      <c r="C201" s="140">
        <v>2013</v>
      </c>
      <c r="D201" s="1">
        <v>9</v>
      </c>
      <c r="E201" s="1">
        <v>3</v>
      </c>
      <c r="F201" s="1">
        <v>2</v>
      </c>
      <c r="G201" s="1">
        <v>3</v>
      </c>
      <c r="H201" s="1">
        <v>1</v>
      </c>
      <c r="I201" s="1">
        <v>0</v>
      </c>
      <c r="J201" s="1">
        <v>0</v>
      </c>
      <c r="K201" s="1">
        <v>0</v>
      </c>
      <c r="L201" s="1">
        <v>0</v>
      </c>
      <c r="M201" s="1">
        <v>0</v>
      </c>
      <c r="N201" s="1">
        <v>0</v>
      </c>
      <c r="O201" s="1">
        <v>18</v>
      </c>
      <c r="P201" s="1">
        <v>106</v>
      </c>
      <c r="Q201" s="1">
        <v>57</v>
      </c>
      <c r="R201" s="1">
        <v>34</v>
      </c>
      <c r="S201" s="1">
        <v>13</v>
      </c>
      <c r="T201" s="1">
        <v>0</v>
      </c>
      <c r="U201" s="1">
        <v>1</v>
      </c>
      <c r="V201" s="1">
        <v>1</v>
      </c>
      <c r="W201" s="1">
        <v>0</v>
      </c>
      <c r="X201" s="1">
        <v>0</v>
      </c>
      <c r="Y201" s="1">
        <v>0</v>
      </c>
      <c r="Z201" s="1">
        <v>0</v>
      </c>
      <c r="AA201" s="1">
        <v>212</v>
      </c>
      <c r="AB201" s="1">
        <v>115</v>
      </c>
      <c r="AC201" s="1">
        <v>60</v>
      </c>
      <c r="AD201" s="1">
        <v>36</v>
      </c>
      <c r="AE201" s="1">
        <v>16</v>
      </c>
      <c r="AF201" s="1">
        <v>1</v>
      </c>
      <c r="AG201" s="1">
        <v>1</v>
      </c>
      <c r="AH201" s="1">
        <v>1</v>
      </c>
      <c r="AI201" s="1">
        <v>0</v>
      </c>
      <c r="AJ201" s="1">
        <v>0</v>
      </c>
      <c r="AK201" s="1">
        <v>0</v>
      </c>
      <c r="AL201" s="1">
        <v>0</v>
      </c>
      <c r="AM201" s="1">
        <v>230</v>
      </c>
    </row>
    <row r="202" spans="1:39" x14ac:dyDescent="0.2">
      <c r="A202" s="40" t="s">
        <v>578</v>
      </c>
      <c r="B202" s="40" t="s">
        <v>72</v>
      </c>
      <c r="C202" s="140">
        <v>2013</v>
      </c>
      <c r="D202" s="1">
        <v>46</v>
      </c>
      <c r="E202" s="1">
        <v>19</v>
      </c>
      <c r="F202" s="1">
        <v>16</v>
      </c>
      <c r="G202" s="1">
        <v>7</v>
      </c>
      <c r="H202" s="1">
        <v>5</v>
      </c>
      <c r="I202" s="1">
        <v>4</v>
      </c>
      <c r="J202" s="1">
        <v>2</v>
      </c>
      <c r="K202" s="1">
        <v>2</v>
      </c>
      <c r="L202" s="1">
        <v>0</v>
      </c>
      <c r="M202" s="1">
        <v>1</v>
      </c>
      <c r="N202" s="1">
        <v>3</v>
      </c>
      <c r="O202" s="1">
        <v>111</v>
      </c>
      <c r="P202" s="1">
        <v>464</v>
      </c>
      <c r="Q202" s="1">
        <v>311</v>
      </c>
      <c r="R202" s="1">
        <v>155</v>
      </c>
      <c r="S202" s="1">
        <v>49</v>
      </c>
      <c r="T202" s="1">
        <v>20</v>
      </c>
      <c r="U202" s="1">
        <v>7</v>
      </c>
      <c r="V202" s="1">
        <v>11</v>
      </c>
      <c r="W202" s="1">
        <v>15</v>
      </c>
      <c r="X202" s="1">
        <v>5</v>
      </c>
      <c r="Y202" s="1">
        <v>6</v>
      </c>
      <c r="Z202" s="1">
        <v>2</v>
      </c>
      <c r="AA202" s="1">
        <v>1097</v>
      </c>
      <c r="AB202" s="1">
        <v>510</v>
      </c>
      <c r="AC202" s="1">
        <v>330</v>
      </c>
      <c r="AD202" s="1">
        <v>171</v>
      </c>
      <c r="AE202" s="1">
        <v>56</v>
      </c>
      <c r="AF202" s="1">
        <v>25</v>
      </c>
      <c r="AG202" s="1">
        <v>11</v>
      </c>
      <c r="AH202" s="1">
        <v>13</v>
      </c>
      <c r="AI202" s="1">
        <v>17</v>
      </c>
      <c r="AJ202" s="1">
        <v>5</v>
      </c>
      <c r="AK202" s="1">
        <v>7</v>
      </c>
      <c r="AL202" s="1">
        <v>5</v>
      </c>
      <c r="AM202" s="1">
        <v>1208</v>
      </c>
    </row>
    <row r="203" spans="1:39" x14ac:dyDescent="0.2">
      <c r="A203" s="40" t="s">
        <v>579</v>
      </c>
      <c r="B203" s="40" t="s">
        <v>73</v>
      </c>
      <c r="C203" s="140">
        <v>2013</v>
      </c>
      <c r="D203" s="1">
        <v>116</v>
      </c>
      <c r="E203" s="1">
        <v>54</v>
      </c>
      <c r="F203" s="1">
        <v>64</v>
      </c>
      <c r="G203" s="1">
        <v>26</v>
      </c>
      <c r="H203" s="1">
        <v>24</v>
      </c>
      <c r="I203" s="1">
        <v>20</v>
      </c>
      <c r="J203" s="1">
        <v>9</v>
      </c>
      <c r="K203" s="1">
        <v>18</v>
      </c>
      <c r="L203" s="1">
        <v>11</v>
      </c>
      <c r="M203" s="1">
        <v>8</v>
      </c>
      <c r="N203" s="1">
        <v>127</v>
      </c>
      <c r="O203" s="1">
        <v>479</v>
      </c>
      <c r="P203" s="1">
        <v>568</v>
      </c>
      <c r="Q203" s="1">
        <v>452</v>
      </c>
      <c r="R203" s="1">
        <v>192</v>
      </c>
      <c r="S203" s="1">
        <v>107</v>
      </c>
      <c r="T203" s="1">
        <v>23</v>
      </c>
      <c r="U203" s="1">
        <v>22</v>
      </c>
      <c r="V203" s="1">
        <v>11</v>
      </c>
      <c r="W203" s="1">
        <v>4</v>
      </c>
      <c r="X203" s="1">
        <v>5</v>
      </c>
      <c r="Y203" s="1">
        <v>1</v>
      </c>
      <c r="Z203" s="1">
        <v>21</v>
      </c>
      <c r="AA203" s="1">
        <v>1406</v>
      </c>
      <c r="AB203" s="1">
        <v>690</v>
      </c>
      <c r="AC203" s="1">
        <v>511</v>
      </c>
      <c r="AD203" s="1">
        <v>259</v>
      </c>
      <c r="AE203" s="1">
        <v>133</v>
      </c>
      <c r="AF203" s="1">
        <v>48</v>
      </c>
      <c r="AG203" s="1">
        <v>42</v>
      </c>
      <c r="AH203" s="1">
        <v>20</v>
      </c>
      <c r="AI203" s="1">
        <v>22</v>
      </c>
      <c r="AJ203" s="1">
        <v>16</v>
      </c>
      <c r="AK203" s="1">
        <v>9</v>
      </c>
      <c r="AL203" s="1">
        <v>148</v>
      </c>
      <c r="AM203" s="1">
        <v>1901</v>
      </c>
    </row>
    <row r="204" spans="1:39" x14ac:dyDescent="0.2">
      <c r="A204" s="40" t="s">
        <v>580</v>
      </c>
      <c r="B204" s="40" t="s">
        <v>74</v>
      </c>
      <c r="C204" s="140">
        <v>2013</v>
      </c>
      <c r="D204" s="1">
        <v>67</v>
      </c>
      <c r="E204" s="1">
        <v>42</v>
      </c>
      <c r="F204" s="1">
        <v>15</v>
      </c>
      <c r="G204" s="1">
        <v>6</v>
      </c>
      <c r="H204" s="1">
        <v>4</v>
      </c>
      <c r="I204" s="1">
        <v>5</v>
      </c>
      <c r="J204" s="1">
        <v>3</v>
      </c>
      <c r="K204" s="1">
        <v>0</v>
      </c>
      <c r="L204" s="1">
        <v>1</v>
      </c>
      <c r="M204" s="1">
        <v>0</v>
      </c>
      <c r="N204" s="1">
        <v>2</v>
      </c>
      <c r="O204" s="1">
        <v>145</v>
      </c>
      <c r="P204" s="1">
        <v>581</v>
      </c>
      <c r="Q204" s="1">
        <v>423</v>
      </c>
      <c r="R204" s="1">
        <v>164</v>
      </c>
      <c r="S204" s="1">
        <v>46</v>
      </c>
      <c r="T204" s="1">
        <v>22</v>
      </c>
      <c r="U204" s="1">
        <v>9</v>
      </c>
      <c r="V204" s="1">
        <v>16</v>
      </c>
      <c r="W204" s="1">
        <v>6</v>
      </c>
      <c r="X204" s="1">
        <v>0</v>
      </c>
      <c r="Y204" s="1">
        <v>1</v>
      </c>
      <c r="Z204" s="1">
        <v>1</v>
      </c>
      <c r="AA204" s="1">
        <v>1269</v>
      </c>
      <c r="AB204" s="1">
        <v>648</v>
      </c>
      <c r="AC204" s="1">
        <v>465</v>
      </c>
      <c r="AD204" s="1">
        <v>179</v>
      </c>
      <c r="AE204" s="1">
        <v>52</v>
      </c>
      <c r="AF204" s="1">
        <v>26</v>
      </c>
      <c r="AG204" s="1">
        <v>14</v>
      </c>
      <c r="AH204" s="1">
        <v>19</v>
      </c>
      <c r="AI204" s="1">
        <v>6</v>
      </c>
      <c r="AJ204" s="1">
        <v>1</v>
      </c>
      <c r="AK204" s="1">
        <v>1</v>
      </c>
      <c r="AL204" s="1">
        <v>3</v>
      </c>
      <c r="AM204" s="1">
        <v>1414</v>
      </c>
    </row>
    <row r="205" spans="1:39" x14ac:dyDescent="0.2">
      <c r="A205" s="40" t="s">
        <v>581</v>
      </c>
      <c r="B205" s="40" t="s">
        <v>75</v>
      </c>
      <c r="C205" s="140">
        <v>2013</v>
      </c>
      <c r="D205" s="1">
        <v>34</v>
      </c>
      <c r="E205" s="1">
        <v>6</v>
      </c>
      <c r="F205" s="1">
        <v>4</v>
      </c>
      <c r="G205" s="1">
        <v>1</v>
      </c>
      <c r="H205" s="1">
        <v>2</v>
      </c>
      <c r="I205" s="1">
        <v>1</v>
      </c>
      <c r="J205" s="1">
        <v>0</v>
      </c>
      <c r="K205" s="1">
        <v>0</v>
      </c>
      <c r="L205" s="1">
        <v>0</v>
      </c>
      <c r="M205" s="1">
        <v>0</v>
      </c>
      <c r="N205" s="1">
        <v>0</v>
      </c>
      <c r="O205" s="1">
        <v>48</v>
      </c>
      <c r="P205" s="1">
        <v>258</v>
      </c>
      <c r="Q205" s="1">
        <v>50</v>
      </c>
      <c r="R205" s="1">
        <v>35</v>
      </c>
      <c r="S205" s="1">
        <v>26</v>
      </c>
      <c r="T205" s="1">
        <v>13</v>
      </c>
      <c r="U205" s="1">
        <v>6</v>
      </c>
      <c r="V205" s="1">
        <v>5</v>
      </c>
      <c r="W205" s="1">
        <v>3</v>
      </c>
      <c r="X205" s="1">
        <v>0</v>
      </c>
      <c r="Y205" s="1">
        <v>0</v>
      </c>
      <c r="Z205" s="1">
        <v>0</v>
      </c>
      <c r="AA205" s="1">
        <v>396</v>
      </c>
      <c r="AB205" s="1">
        <v>292</v>
      </c>
      <c r="AC205" s="1">
        <v>56</v>
      </c>
      <c r="AD205" s="1">
        <v>39</v>
      </c>
      <c r="AE205" s="1">
        <v>27</v>
      </c>
      <c r="AF205" s="1">
        <v>15</v>
      </c>
      <c r="AG205" s="1">
        <v>7</v>
      </c>
      <c r="AH205" s="1">
        <v>5</v>
      </c>
      <c r="AI205" s="1">
        <v>3</v>
      </c>
      <c r="AJ205" s="1">
        <v>0</v>
      </c>
      <c r="AK205" s="1">
        <v>0</v>
      </c>
      <c r="AL205" s="1">
        <v>0</v>
      </c>
      <c r="AM205" s="1">
        <v>444</v>
      </c>
    </row>
    <row r="206" spans="1:39" x14ac:dyDescent="0.2">
      <c r="A206" s="40" t="s">
        <v>582</v>
      </c>
      <c r="B206" s="40" t="s">
        <v>76</v>
      </c>
      <c r="C206" s="140">
        <v>2013</v>
      </c>
      <c r="D206" s="1">
        <v>180</v>
      </c>
      <c r="E206" s="1">
        <v>153</v>
      </c>
      <c r="F206" s="1">
        <v>82</v>
      </c>
      <c r="G206" s="1">
        <v>40</v>
      </c>
      <c r="H206" s="1">
        <v>29</v>
      </c>
      <c r="I206" s="1">
        <v>17</v>
      </c>
      <c r="J206" s="1">
        <v>17</v>
      </c>
      <c r="K206" s="1">
        <v>14</v>
      </c>
      <c r="L206" s="1">
        <v>12</v>
      </c>
      <c r="M206" s="1">
        <v>8</v>
      </c>
      <c r="N206" s="1">
        <v>48</v>
      </c>
      <c r="O206" s="1">
        <v>600</v>
      </c>
      <c r="P206" s="1">
        <v>571</v>
      </c>
      <c r="Q206" s="1">
        <v>556</v>
      </c>
      <c r="R206" s="1">
        <v>304</v>
      </c>
      <c r="S206" s="1">
        <v>124</v>
      </c>
      <c r="T206" s="1">
        <v>32</v>
      </c>
      <c r="U206" s="1">
        <v>18</v>
      </c>
      <c r="V206" s="1">
        <v>9</v>
      </c>
      <c r="W206" s="1">
        <v>11</v>
      </c>
      <c r="X206" s="1">
        <v>4</v>
      </c>
      <c r="Y206" s="1">
        <v>3</v>
      </c>
      <c r="Z206" s="1">
        <v>12</v>
      </c>
      <c r="AA206" s="1">
        <v>1644</v>
      </c>
      <c r="AB206" s="1">
        <v>755</v>
      </c>
      <c r="AC206" s="1">
        <v>711</v>
      </c>
      <c r="AD206" s="1">
        <v>387</v>
      </c>
      <c r="AE206" s="1">
        <v>165</v>
      </c>
      <c r="AF206" s="1">
        <v>61</v>
      </c>
      <c r="AG206" s="1">
        <v>35</v>
      </c>
      <c r="AH206" s="1">
        <v>26</v>
      </c>
      <c r="AI206" s="1">
        <v>25</v>
      </c>
      <c r="AJ206" s="1">
        <v>16</v>
      </c>
      <c r="AK206" s="1">
        <v>11</v>
      </c>
      <c r="AL206" s="1">
        <v>60</v>
      </c>
      <c r="AM206" s="1">
        <v>2252</v>
      </c>
    </row>
    <row r="207" spans="1:39" x14ac:dyDescent="0.2">
      <c r="A207" s="40" t="s">
        <v>583</v>
      </c>
      <c r="B207" s="40" t="s">
        <v>77</v>
      </c>
      <c r="C207" s="140">
        <v>2013</v>
      </c>
      <c r="D207" s="1">
        <v>136</v>
      </c>
      <c r="E207" s="1">
        <v>97</v>
      </c>
      <c r="F207" s="1">
        <v>90</v>
      </c>
      <c r="G207" s="1">
        <v>69</v>
      </c>
      <c r="H207" s="1">
        <v>52</v>
      </c>
      <c r="I207" s="1">
        <v>46</v>
      </c>
      <c r="J207" s="1">
        <v>42</v>
      </c>
      <c r="K207" s="1">
        <v>34</v>
      </c>
      <c r="L207" s="1">
        <v>20</v>
      </c>
      <c r="M207" s="1">
        <v>16</v>
      </c>
      <c r="N207" s="1">
        <v>85</v>
      </c>
      <c r="O207" s="1">
        <v>687</v>
      </c>
      <c r="P207" s="1">
        <v>1045</v>
      </c>
      <c r="Q207" s="1">
        <v>841</v>
      </c>
      <c r="R207" s="1">
        <v>574</v>
      </c>
      <c r="S207" s="1">
        <v>200</v>
      </c>
      <c r="T207" s="1">
        <v>76</v>
      </c>
      <c r="U207" s="1">
        <v>55</v>
      </c>
      <c r="V207" s="1">
        <v>34</v>
      </c>
      <c r="W207" s="1">
        <v>46</v>
      </c>
      <c r="X207" s="1">
        <v>21</v>
      </c>
      <c r="Y207" s="1">
        <v>10</v>
      </c>
      <c r="Z207" s="1">
        <v>19</v>
      </c>
      <c r="AA207" s="1">
        <v>2921</v>
      </c>
      <c r="AB207" s="1">
        <v>1193</v>
      </c>
      <c r="AC207" s="1">
        <v>951</v>
      </c>
      <c r="AD207" s="1">
        <v>670</v>
      </c>
      <c r="AE207" s="1">
        <v>272</v>
      </c>
      <c r="AF207" s="1">
        <v>128</v>
      </c>
      <c r="AG207" s="1">
        <v>101</v>
      </c>
      <c r="AH207" s="1">
        <v>78</v>
      </c>
      <c r="AI207" s="1">
        <v>80</v>
      </c>
      <c r="AJ207" s="1">
        <v>41</v>
      </c>
      <c r="AK207" s="1">
        <v>26</v>
      </c>
      <c r="AL207" s="1">
        <v>104</v>
      </c>
      <c r="AM207" s="1">
        <v>3644</v>
      </c>
    </row>
    <row r="208" spans="1:39" x14ac:dyDescent="0.2">
      <c r="A208" s="40" t="s">
        <v>584</v>
      </c>
      <c r="B208" s="40" t="s">
        <v>78</v>
      </c>
      <c r="C208" s="140">
        <v>2013</v>
      </c>
      <c r="D208" s="1">
        <v>114</v>
      </c>
      <c r="E208" s="1">
        <v>65</v>
      </c>
      <c r="F208" s="1">
        <v>43</v>
      </c>
      <c r="G208" s="1">
        <v>21</v>
      </c>
      <c r="H208" s="1">
        <v>19</v>
      </c>
      <c r="I208" s="1">
        <v>15</v>
      </c>
      <c r="J208" s="1">
        <v>15</v>
      </c>
      <c r="K208" s="1">
        <v>7</v>
      </c>
      <c r="L208" s="1">
        <v>11</v>
      </c>
      <c r="M208" s="1">
        <v>3</v>
      </c>
      <c r="N208" s="1">
        <v>76</v>
      </c>
      <c r="O208" s="1">
        <v>389</v>
      </c>
      <c r="P208" s="1">
        <v>311</v>
      </c>
      <c r="Q208" s="1">
        <v>226</v>
      </c>
      <c r="R208" s="1">
        <v>171</v>
      </c>
      <c r="S208" s="1">
        <v>65</v>
      </c>
      <c r="T208" s="1">
        <v>25</v>
      </c>
      <c r="U208" s="1">
        <v>15</v>
      </c>
      <c r="V208" s="1">
        <v>17</v>
      </c>
      <c r="W208" s="1">
        <v>3</v>
      </c>
      <c r="X208" s="1">
        <v>3</v>
      </c>
      <c r="Y208" s="1">
        <v>6</v>
      </c>
      <c r="Z208" s="1">
        <v>10</v>
      </c>
      <c r="AA208" s="1">
        <v>867</v>
      </c>
      <c r="AB208" s="1">
        <v>425</v>
      </c>
      <c r="AC208" s="1">
        <v>291</v>
      </c>
      <c r="AD208" s="1">
        <v>214</v>
      </c>
      <c r="AE208" s="1">
        <v>86</v>
      </c>
      <c r="AF208" s="1">
        <v>44</v>
      </c>
      <c r="AG208" s="1">
        <v>30</v>
      </c>
      <c r="AH208" s="1">
        <v>32</v>
      </c>
      <c r="AI208" s="1">
        <v>10</v>
      </c>
      <c r="AJ208" s="1">
        <v>14</v>
      </c>
      <c r="AK208" s="1">
        <v>9</v>
      </c>
      <c r="AL208" s="1">
        <v>86</v>
      </c>
      <c r="AM208" s="1">
        <v>1256</v>
      </c>
    </row>
    <row r="209" spans="1:41" x14ac:dyDescent="0.2">
      <c r="A209" s="40" t="s">
        <v>585</v>
      </c>
      <c r="B209" s="40" t="s">
        <v>79</v>
      </c>
      <c r="C209" s="140">
        <v>2013</v>
      </c>
      <c r="D209" s="1">
        <v>75</v>
      </c>
      <c r="E209" s="1">
        <v>43</v>
      </c>
      <c r="F209" s="1">
        <v>27</v>
      </c>
      <c r="G209" s="1">
        <v>15</v>
      </c>
      <c r="H209" s="1">
        <v>3</v>
      </c>
      <c r="I209" s="1">
        <v>3</v>
      </c>
      <c r="J209" s="1">
        <v>0</v>
      </c>
      <c r="K209" s="1">
        <v>1</v>
      </c>
      <c r="L209" s="1">
        <v>0</v>
      </c>
      <c r="M209" s="1">
        <v>0</v>
      </c>
      <c r="N209" s="1">
        <v>0</v>
      </c>
      <c r="O209" s="1">
        <v>167</v>
      </c>
      <c r="P209" s="1">
        <v>514</v>
      </c>
      <c r="Q209" s="1">
        <v>347</v>
      </c>
      <c r="R209" s="1">
        <v>254</v>
      </c>
      <c r="S209" s="1">
        <v>113</v>
      </c>
      <c r="T209" s="1">
        <v>37</v>
      </c>
      <c r="U209" s="1">
        <v>4</v>
      </c>
      <c r="V209" s="1">
        <v>1</v>
      </c>
      <c r="W209" s="1">
        <v>0</v>
      </c>
      <c r="X209" s="1">
        <v>0</v>
      </c>
      <c r="Y209" s="1">
        <v>0</v>
      </c>
      <c r="Z209" s="1">
        <v>0</v>
      </c>
      <c r="AA209" s="1">
        <v>1270</v>
      </c>
      <c r="AB209" s="1">
        <v>646</v>
      </c>
      <c r="AC209" s="1">
        <v>403</v>
      </c>
      <c r="AD209" s="1">
        <v>291</v>
      </c>
      <c r="AE209" s="1">
        <v>130</v>
      </c>
      <c r="AF209" s="1">
        <v>41</v>
      </c>
      <c r="AG209" s="1">
        <v>7</v>
      </c>
      <c r="AH209" s="1">
        <v>1</v>
      </c>
      <c r="AI209" s="1">
        <v>1</v>
      </c>
      <c r="AJ209" s="1">
        <v>0</v>
      </c>
      <c r="AK209" s="1">
        <v>0</v>
      </c>
      <c r="AL209" s="1">
        <v>0</v>
      </c>
      <c r="AM209" s="1">
        <v>1520</v>
      </c>
    </row>
    <row r="210" spans="1:41" x14ac:dyDescent="0.2">
      <c r="A210" s="40" t="s">
        <v>586</v>
      </c>
      <c r="B210" s="40" t="s">
        <v>80</v>
      </c>
      <c r="C210" s="140">
        <v>2013</v>
      </c>
      <c r="D210" s="1">
        <v>194</v>
      </c>
      <c r="E210" s="1">
        <v>145</v>
      </c>
      <c r="F210" s="1">
        <v>72</v>
      </c>
      <c r="G210" s="1">
        <v>46</v>
      </c>
      <c r="H210" s="1">
        <v>26</v>
      </c>
      <c r="I210" s="1">
        <v>10</v>
      </c>
      <c r="J210" s="1">
        <v>9</v>
      </c>
      <c r="K210" s="1">
        <v>5</v>
      </c>
      <c r="L210" s="1">
        <v>4</v>
      </c>
      <c r="M210" s="1">
        <v>3</v>
      </c>
      <c r="N210" s="1">
        <v>13</v>
      </c>
      <c r="O210" s="1">
        <v>527</v>
      </c>
      <c r="P210" s="1">
        <v>515</v>
      </c>
      <c r="Q210" s="1">
        <v>476</v>
      </c>
      <c r="R210" s="1">
        <v>268</v>
      </c>
      <c r="S210" s="1">
        <v>103</v>
      </c>
      <c r="T210" s="1">
        <v>22</v>
      </c>
      <c r="U210" s="1">
        <v>10</v>
      </c>
      <c r="V210" s="1">
        <v>2</v>
      </c>
      <c r="W210" s="1">
        <v>0</v>
      </c>
      <c r="X210" s="1">
        <v>1</v>
      </c>
      <c r="Y210" s="1">
        <v>0</v>
      </c>
      <c r="Z210" s="1">
        <v>2</v>
      </c>
      <c r="AA210" s="1">
        <v>1399</v>
      </c>
      <c r="AB210" s="1">
        <v>711</v>
      </c>
      <c r="AC210" s="1">
        <v>622</v>
      </c>
      <c r="AD210" s="1">
        <v>341</v>
      </c>
      <c r="AE210" s="1">
        <v>149</v>
      </c>
      <c r="AF210" s="1">
        <v>48</v>
      </c>
      <c r="AG210" s="1">
        <v>20</v>
      </c>
      <c r="AH210" s="1">
        <v>11</v>
      </c>
      <c r="AI210" s="1">
        <v>5</v>
      </c>
      <c r="AJ210" s="1">
        <v>5</v>
      </c>
      <c r="AK210" s="1">
        <v>3</v>
      </c>
      <c r="AL210" s="1">
        <v>15</v>
      </c>
      <c r="AM210" s="1">
        <v>1930</v>
      </c>
    </row>
    <row r="211" spans="1:41" s="43" customFormat="1" x14ac:dyDescent="0.2">
      <c r="A211" s="40" t="s">
        <v>587</v>
      </c>
      <c r="B211" s="43" t="s">
        <v>24</v>
      </c>
      <c r="C211" s="140">
        <v>2013</v>
      </c>
      <c r="D211" s="1">
        <v>2960</v>
      </c>
      <c r="E211" s="1">
        <v>2234</v>
      </c>
      <c r="F211" s="1">
        <v>1384</v>
      </c>
      <c r="G211" s="1">
        <v>719</v>
      </c>
      <c r="H211" s="1">
        <v>529</v>
      </c>
      <c r="I211" s="1">
        <v>358</v>
      </c>
      <c r="J211" s="1">
        <v>242</v>
      </c>
      <c r="K211" s="1">
        <v>286</v>
      </c>
      <c r="L211" s="1">
        <v>167</v>
      </c>
      <c r="M211" s="1">
        <v>117</v>
      </c>
      <c r="N211" s="1">
        <v>1107</v>
      </c>
      <c r="O211" s="1">
        <v>10142</v>
      </c>
      <c r="P211" s="1">
        <v>18910</v>
      </c>
      <c r="Q211" s="1">
        <v>14804</v>
      </c>
      <c r="R211" s="1">
        <v>9630</v>
      </c>
      <c r="S211" s="1">
        <v>3618</v>
      </c>
      <c r="T211" s="1">
        <v>1182</v>
      </c>
      <c r="U211" s="1">
        <v>612</v>
      </c>
      <c r="V211" s="1">
        <v>413</v>
      </c>
      <c r="W211" s="1">
        <v>353</v>
      </c>
      <c r="X211" s="1">
        <v>155</v>
      </c>
      <c r="Y211" s="1">
        <v>100</v>
      </c>
      <c r="Z211" s="1">
        <v>253</v>
      </c>
      <c r="AA211" s="1">
        <v>50369</v>
      </c>
      <c r="AB211" s="1">
        <v>22234</v>
      </c>
      <c r="AC211" s="1">
        <v>17135</v>
      </c>
      <c r="AD211" s="1">
        <v>11062</v>
      </c>
      <c r="AE211" s="1">
        <v>4356</v>
      </c>
      <c r="AF211" s="1">
        <v>1721</v>
      </c>
      <c r="AG211" s="1">
        <v>973</v>
      </c>
      <c r="AH211" s="1">
        <v>662</v>
      </c>
      <c r="AI211" s="1">
        <v>640</v>
      </c>
      <c r="AJ211" s="1">
        <v>323</v>
      </c>
      <c r="AK211" s="1">
        <v>217</v>
      </c>
      <c r="AL211" s="1">
        <v>1363</v>
      </c>
      <c r="AM211" s="1">
        <v>61068</v>
      </c>
      <c r="AO211" s="40"/>
    </row>
    <row r="212" spans="1:41" x14ac:dyDescent="0.2">
      <c r="A212" s="40" t="s">
        <v>800</v>
      </c>
      <c r="B212" s="40" t="s">
        <v>49</v>
      </c>
      <c r="C212" s="195">
        <v>2014</v>
      </c>
      <c r="D212" s="196">
        <v>78</v>
      </c>
      <c r="E212" s="196">
        <v>81</v>
      </c>
      <c r="F212" s="196">
        <v>63</v>
      </c>
      <c r="G212" s="196">
        <v>25</v>
      </c>
      <c r="H212" s="196">
        <v>18</v>
      </c>
      <c r="I212" s="196">
        <v>11</v>
      </c>
      <c r="J212" s="196">
        <v>4</v>
      </c>
      <c r="K212" s="196">
        <v>7</v>
      </c>
      <c r="L212" s="196">
        <v>4</v>
      </c>
      <c r="M212" s="196">
        <v>2</v>
      </c>
      <c r="N212" s="196">
        <v>28</v>
      </c>
      <c r="O212" s="196">
        <v>321</v>
      </c>
      <c r="P212" s="196">
        <v>608</v>
      </c>
      <c r="Q212" s="196">
        <v>512</v>
      </c>
      <c r="R212" s="196">
        <v>335</v>
      </c>
      <c r="S212" s="196">
        <v>79</v>
      </c>
      <c r="T212" s="196">
        <v>24</v>
      </c>
      <c r="U212" s="196">
        <v>8</v>
      </c>
      <c r="V212" s="196">
        <v>3</v>
      </c>
      <c r="W212" s="196">
        <v>4</v>
      </c>
      <c r="X212" s="196">
        <v>2</v>
      </c>
      <c r="Y212" s="196">
        <v>2</v>
      </c>
      <c r="Z212" s="196">
        <v>8</v>
      </c>
      <c r="AA212" s="196">
        <v>1585</v>
      </c>
      <c r="AB212" s="196">
        <v>687</v>
      </c>
      <c r="AC212" s="196">
        <v>595</v>
      </c>
      <c r="AD212" s="196">
        <v>398</v>
      </c>
      <c r="AE212" s="196">
        <v>104</v>
      </c>
      <c r="AF212" s="196">
        <v>43</v>
      </c>
      <c r="AG212" s="196">
        <v>20</v>
      </c>
      <c r="AH212" s="196">
        <v>8</v>
      </c>
      <c r="AI212" s="196">
        <v>11</v>
      </c>
      <c r="AJ212" s="196">
        <v>7</v>
      </c>
      <c r="AK212" s="196">
        <v>4</v>
      </c>
      <c r="AL212" s="196">
        <v>38</v>
      </c>
      <c r="AM212" s="196">
        <v>1915</v>
      </c>
    </row>
    <row r="213" spans="1:41" x14ac:dyDescent="0.2">
      <c r="A213" s="40" t="s">
        <v>801</v>
      </c>
      <c r="B213" s="40" t="s">
        <v>50</v>
      </c>
      <c r="C213" s="195">
        <v>2014</v>
      </c>
      <c r="D213" s="196">
        <v>75</v>
      </c>
      <c r="E213" s="196">
        <v>49</v>
      </c>
      <c r="F213" s="196">
        <v>25</v>
      </c>
      <c r="G213" s="196">
        <v>17</v>
      </c>
      <c r="H213" s="196">
        <v>10</v>
      </c>
      <c r="I213" s="196">
        <v>12</v>
      </c>
      <c r="J213" s="196">
        <v>6</v>
      </c>
      <c r="K213" s="196">
        <v>4</v>
      </c>
      <c r="L213" s="196">
        <v>6</v>
      </c>
      <c r="M213" s="196">
        <v>2</v>
      </c>
      <c r="N213" s="196">
        <v>16</v>
      </c>
      <c r="O213" s="196">
        <v>222</v>
      </c>
      <c r="P213" s="196">
        <v>746</v>
      </c>
      <c r="Q213" s="196">
        <v>534</v>
      </c>
      <c r="R213" s="196">
        <v>407</v>
      </c>
      <c r="S213" s="196">
        <v>95</v>
      </c>
      <c r="T213" s="196">
        <v>34</v>
      </c>
      <c r="U213" s="196">
        <v>19</v>
      </c>
      <c r="V213" s="196">
        <v>8</v>
      </c>
      <c r="W213" s="196">
        <v>4</v>
      </c>
      <c r="X213" s="196">
        <v>2</v>
      </c>
      <c r="Y213" s="196">
        <v>1</v>
      </c>
      <c r="Z213" s="196">
        <v>9</v>
      </c>
      <c r="AA213" s="196">
        <v>1859</v>
      </c>
      <c r="AB213" s="196">
        <v>836</v>
      </c>
      <c r="AC213" s="196">
        <v>590</v>
      </c>
      <c r="AD213" s="196">
        <v>437</v>
      </c>
      <c r="AE213" s="196">
        <v>116</v>
      </c>
      <c r="AF213" s="196">
        <v>47</v>
      </c>
      <c r="AG213" s="196">
        <v>31</v>
      </c>
      <c r="AH213" s="196">
        <v>14</v>
      </c>
      <c r="AI213" s="196">
        <v>8</v>
      </c>
      <c r="AJ213" s="196">
        <v>8</v>
      </c>
      <c r="AK213" s="196">
        <v>3</v>
      </c>
      <c r="AL213" s="196">
        <v>25</v>
      </c>
      <c r="AM213" s="196">
        <v>2115</v>
      </c>
    </row>
    <row r="214" spans="1:41" x14ac:dyDescent="0.2">
      <c r="A214" s="40" t="s">
        <v>802</v>
      </c>
      <c r="B214" s="40" t="s">
        <v>51</v>
      </c>
      <c r="C214" s="195">
        <v>2014</v>
      </c>
      <c r="D214" s="196">
        <v>468</v>
      </c>
      <c r="E214" s="196">
        <v>51</v>
      </c>
      <c r="F214" s="196">
        <v>22</v>
      </c>
      <c r="G214" s="196">
        <v>22</v>
      </c>
      <c r="H214" s="196">
        <v>25</v>
      </c>
      <c r="I214" s="196">
        <v>32</v>
      </c>
      <c r="J214" s="196">
        <v>16</v>
      </c>
      <c r="K214" s="196">
        <v>11</v>
      </c>
      <c r="L214" s="196">
        <v>25</v>
      </c>
      <c r="M214" s="196">
        <v>1</v>
      </c>
      <c r="N214" s="196">
        <v>11</v>
      </c>
      <c r="O214" s="196">
        <v>684</v>
      </c>
      <c r="P214" s="196">
        <v>711</v>
      </c>
      <c r="Q214" s="196">
        <v>322</v>
      </c>
      <c r="R214" s="196">
        <v>149</v>
      </c>
      <c r="S214" s="196">
        <v>141</v>
      </c>
      <c r="T214" s="196">
        <v>68</v>
      </c>
      <c r="U214" s="196">
        <v>69</v>
      </c>
      <c r="V214" s="196">
        <v>33</v>
      </c>
      <c r="W214" s="196">
        <v>20</v>
      </c>
      <c r="X214" s="196">
        <v>15</v>
      </c>
      <c r="Y214" s="196">
        <v>6</v>
      </c>
      <c r="Z214" s="196">
        <v>9</v>
      </c>
      <c r="AA214" s="196">
        <v>1543</v>
      </c>
      <c r="AB214" s="196">
        <v>1196</v>
      </c>
      <c r="AC214" s="196">
        <v>374</v>
      </c>
      <c r="AD214" s="196">
        <v>171</v>
      </c>
      <c r="AE214" s="196">
        <v>165</v>
      </c>
      <c r="AF214" s="196">
        <v>93</v>
      </c>
      <c r="AG214" s="196">
        <v>101</v>
      </c>
      <c r="AH214" s="196">
        <v>49</v>
      </c>
      <c r="AI214" s="196">
        <v>31</v>
      </c>
      <c r="AJ214" s="196">
        <v>40</v>
      </c>
      <c r="AK214" s="196">
        <v>7</v>
      </c>
      <c r="AL214" s="196">
        <v>20</v>
      </c>
      <c r="AM214" s="196">
        <v>2247</v>
      </c>
    </row>
    <row r="215" spans="1:41" x14ac:dyDescent="0.2">
      <c r="A215" s="40" t="s">
        <v>803</v>
      </c>
      <c r="B215" s="40" t="s">
        <v>52</v>
      </c>
      <c r="C215" s="195">
        <v>2014</v>
      </c>
      <c r="D215" s="196">
        <v>14</v>
      </c>
      <c r="E215" s="196">
        <v>14</v>
      </c>
      <c r="F215" s="196">
        <v>15</v>
      </c>
      <c r="G215" s="196">
        <v>8</v>
      </c>
      <c r="H215" s="196">
        <v>3</v>
      </c>
      <c r="I215" s="196">
        <v>3</v>
      </c>
      <c r="J215" s="196">
        <v>2</v>
      </c>
      <c r="K215" s="196">
        <v>0</v>
      </c>
      <c r="L215" s="196">
        <v>0</v>
      </c>
      <c r="M215" s="196">
        <v>0</v>
      </c>
      <c r="N215" s="196">
        <v>2</v>
      </c>
      <c r="O215" s="196">
        <v>61</v>
      </c>
      <c r="P215" s="196">
        <v>251</v>
      </c>
      <c r="Q215" s="196">
        <v>323</v>
      </c>
      <c r="R215" s="196">
        <v>253</v>
      </c>
      <c r="S215" s="196">
        <v>155</v>
      </c>
      <c r="T215" s="196">
        <v>56</v>
      </c>
      <c r="U215" s="196">
        <v>19</v>
      </c>
      <c r="V215" s="196">
        <v>10</v>
      </c>
      <c r="W215" s="196">
        <v>6</v>
      </c>
      <c r="X215" s="196">
        <v>3</v>
      </c>
      <c r="Y215" s="196">
        <v>1</v>
      </c>
      <c r="Z215" s="196">
        <v>5</v>
      </c>
      <c r="AA215" s="196">
        <v>1082</v>
      </c>
      <c r="AB215" s="196">
        <v>265</v>
      </c>
      <c r="AC215" s="196">
        <v>337</v>
      </c>
      <c r="AD215" s="196">
        <v>268</v>
      </c>
      <c r="AE215" s="196">
        <v>163</v>
      </c>
      <c r="AF215" s="196">
        <v>59</v>
      </c>
      <c r="AG215" s="196">
        <v>22</v>
      </c>
      <c r="AH215" s="196">
        <v>12</v>
      </c>
      <c r="AI215" s="196">
        <v>6</v>
      </c>
      <c r="AJ215" s="196">
        <v>3</v>
      </c>
      <c r="AK215" s="196">
        <v>1</v>
      </c>
      <c r="AL215" s="196">
        <v>7</v>
      </c>
      <c r="AM215" s="196">
        <v>1143</v>
      </c>
    </row>
    <row r="216" spans="1:41" x14ac:dyDescent="0.2">
      <c r="A216" s="40" t="s">
        <v>804</v>
      </c>
      <c r="B216" s="40" t="s">
        <v>53</v>
      </c>
      <c r="C216" s="195">
        <v>2014</v>
      </c>
      <c r="D216" s="196">
        <v>42</v>
      </c>
      <c r="E216" s="196">
        <v>27</v>
      </c>
      <c r="F216" s="196">
        <v>19</v>
      </c>
      <c r="G216" s="196">
        <v>19</v>
      </c>
      <c r="H216" s="196">
        <v>3</v>
      </c>
      <c r="I216" s="196">
        <v>3</v>
      </c>
      <c r="J216" s="196">
        <v>8</v>
      </c>
      <c r="K216" s="196">
        <v>3</v>
      </c>
      <c r="L216" s="196">
        <v>7</v>
      </c>
      <c r="M216" s="196">
        <v>2</v>
      </c>
      <c r="N216" s="196">
        <v>10</v>
      </c>
      <c r="O216" s="196">
        <v>143</v>
      </c>
      <c r="P216" s="196">
        <v>178</v>
      </c>
      <c r="Q216" s="196">
        <v>169</v>
      </c>
      <c r="R216" s="196">
        <v>121</v>
      </c>
      <c r="S216" s="196">
        <v>36</v>
      </c>
      <c r="T216" s="196">
        <v>10</v>
      </c>
      <c r="U216" s="196">
        <v>7</v>
      </c>
      <c r="V216" s="196">
        <v>9</v>
      </c>
      <c r="W216" s="196">
        <v>6</v>
      </c>
      <c r="X216" s="196">
        <v>1</v>
      </c>
      <c r="Y216" s="196">
        <v>0</v>
      </c>
      <c r="Z216" s="196">
        <v>3</v>
      </c>
      <c r="AA216" s="196">
        <v>540</v>
      </c>
      <c r="AB216" s="196">
        <v>220</v>
      </c>
      <c r="AC216" s="196">
        <v>198</v>
      </c>
      <c r="AD216" s="196">
        <v>143</v>
      </c>
      <c r="AE216" s="196">
        <v>57</v>
      </c>
      <c r="AF216" s="196">
        <v>14</v>
      </c>
      <c r="AG216" s="196">
        <v>11</v>
      </c>
      <c r="AH216" s="196">
        <v>18</v>
      </c>
      <c r="AI216" s="196">
        <v>9</v>
      </c>
      <c r="AJ216" s="196">
        <v>8</v>
      </c>
      <c r="AK216" s="196">
        <v>2</v>
      </c>
      <c r="AL216" s="196">
        <v>13</v>
      </c>
      <c r="AM216" s="196">
        <v>693</v>
      </c>
    </row>
    <row r="217" spans="1:41" x14ac:dyDescent="0.2">
      <c r="A217" s="40" t="s">
        <v>805</v>
      </c>
      <c r="B217" s="40" t="s">
        <v>54</v>
      </c>
      <c r="C217" s="195">
        <v>2014</v>
      </c>
      <c r="D217" s="196">
        <v>89</v>
      </c>
      <c r="E217" s="196">
        <v>96</v>
      </c>
      <c r="F217" s="196">
        <v>62</v>
      </c>
      <c r="G217" s="196">
        <v>40</v>
      </c>
      <c r="H217" s="196">
        <v>23</v>
      </c>
      <c r="I217" s="196">
        <v>20</v>
      </c>
      <c r="J217" s="196">
        <v>9</v>
      </c>
      <c r="K217" s="196">
        <v>8</v>
      </c>
      <c r="L217" s="196">
        <v>6</v>
      </c>
      <c r="M217" s="196">
        <v>6</v>
      </c>
      <c r="N217" s="196">
        <v>75</v>
      </c>
      <c r="O217" s="196">
        <v>434</v>
      </c>
      <c r="P217" s="196">
        <v>470</v>
      </c>
      <c r="Q217" s="196">
        <v>462</v>
      </c>
      <c r="R217" s="196">
        <v>308</v>
      </c>
      <c r="S217" s="196">
        <v>229</v>
      </c>
      <c r="T217" s="196">
        <v>54</v>
      </c>
      <c r="U217" s="196">
        <v>21</v>
      </c>
      <c r="V217" s="196">
        <v>9</v>
      </c>
      <c r="W217" s="196">
        <v>9</v>
      </c>
      <c r="X217" s="196">
        <v>8</v>
      </c>
      <c r="Y217" s="196">
        <v>1</v>
      </c>
      <c r="Z217" s="196">
        <v>8</v>
      </c>
      <c r="AA217" s="196">
        <v>1579</v>
      </c>
      <c r="AB217" s="196">
        <v>561</v>
      </c>
      <c r="AC217" s="196">
        <v>558</v>
      </c>
      <c r="AD217" s="196">
        <v>372</v>
      </c>
      <c r="AE217" s="196">
        <v>269</v>
      </c>
      <c r="AF217" s="196">
        <v>77</v>
      </c>
      <c r="AG217" s="196">
        <v>41</v>
      </c>
      <c r="AH217" s="196">
        <v>18</v>
      </c>
      <c r="AI217" s="196">
        <v>18</v>
      </c>
      <c r="AJ217" s="196">
        <v>14</v>
      </c>
      <c r="AK217" s="196">
        <v>7</v>
      </c>
      <c r="AL217" s="196">
        <v>83</v>
      </c>
      <c r="AM217" s="196">
        <v>2018</v>
      </c>
    </row>
    <row r="218" spans="1:41" x14ac:dyDescent="0.2">
      <c r="A218" s="40" t="s">
        <v>806</v>
      </c>
      <c r="B218" s="40" t="s">
        <v>55</v>
      </c>
      <c r="C218" s="195">
        <v>2014</v>
      </c>
      <c r="D218" s="196">
        <v>106</v>
      </c>
      <c r="E218" s="196">
        <v>44</v>
      </c>
      <c r="F218" s="196">
        <v>18</v>
      </c>
      <c r="G218" s="196">
        <v>9</v>
      </c>
      <c r="H218" s="196">
        <v>11</v>
      </c>
      <c r="I218" s="196">
        <v>5</v>
      </c>
      <c r="J218" s="196">
        <v>6</v>
      </c>
      <c r="K218" s="196">
        <v>9</v>
      </c>
      <c r="L218" s="196">
        <v>4</v>
      </c>
      <c r="M218" s="196">
        <v>1</v>
      </c>
      <c r="N218" s="196">
        <v>6</v>
      </c>
      <c r="O218" s="196">
        <v>219</v>
      </c>
      <c r="P218" s="196">
        <v>782</v>
      </c>
      <c r="Q218" s="196">
        <v>332</v>
      </c>
      <c r="R218" s="196">
        <v>219</v>
      </c>
      <c r="S218" s="196">
        <v>146</v>
      </c>
      <c r="T218" s="196">
        <v>38</v>
      </c>
      <c r="U218" s="196">
        <v>30</v>
      </c>
      <c r="V218" s="196">
        <v>19</v>
      </c>
      <c r="W218" s="196">
        <v>29</v>
      </c>
      <c r="X218" s="196">
        <v>15</v>
      </c>
      <c r="Y218" s="196">
        <v>6</v>
      </c>
      <c r="Z218" s="196">
        <v>21</v>
      </c>
      <c r="AA218" s="196">
        <v>1637</v>
      </c>
      <c r="AB218" s="196">
        <v>888</v>
      </c>
      <c r="AC218" s="196">
        <v>376</v>
      </c>
      <c r="AD218" s="196">
        <v>237</v>
      </c>
      <c r="AE218" s="196">
        <v>155</v>
      </c>
      <c r="AF218" s="196">
        <v>49</v>
      </c>
      <c r="AG218" s="196">
        <v>35</v>
      </c>
      <c r="AH218" s="196">
        <v>25</v>
      </c>
      <c r="AI218" s="196">
        <v>38</v>
      </c>
      <c r="AJ218" s="196">
        <v>19</v>
      </c>
      <c r="AK218" s="196">
        <v>7</v>
      </c>
      <c r="AL218" s="196">
        <v>27</v>
      </c>
      <c r="AM218" s="196">
        <v>1856</v>
      </c>
    </row>
    <row r="219" spans="1:41" x14ac:dyDescent="0.2">
      <c r="A219" s="40" t="s">
        <v>807</v>
      </c>
      <c r="B219" s="40" t="s">
        <v>56</v>
      </c>
      <c r="C219" s="195">
        <v>2014</v>
      </c>
      <c r="D219" s="196">
        <v>63</v>
      </c>
      <c r="E219" s="196">
        <v>71</v>
      </c>
      <c r="F219" s="196">
        <v>50</v>
      </c>
      <c r="G219" s="196">
        <v>13</v>
      </c>
      <c r="H219" s="196">
        <v>11</v>
      </c>
      <c r="I219" s="196">
        <v>10</v>
      </c>
      <c r="J219" s="196">
        <v>3</v>
      </c>
      <c r="K219" s="196">
        <v>3</v>
      </c>
      <c r="L219" s="196">
        <v>5</v>
      </c>
      <c r="M219" s="196">
        <v>1</v>
      </c>
      <c r="N219" s="196">
        <v>42</v>
      </c>
      <c r="O219" s="196">
        <v>272</v>
      </c>
      <c r="P219" s="196">
        <v>599</v>
      </c>
      <c r="Q219" s="196">
        <v>667</v>
      </c>
      <c r="R219" s="196">
        <v>264</v>
      </c>
      <c r="S219" s="196">
        <v>59</v>
      </c>
      <c r="T219" s="196">
        <v>15</v>
      </c>
      <c r="U219" s="196">
        <v>2</v>
      </c>
      <c r="V219" s="196">
        <v>3</v>
      </c>
      <c r="W219" s="196">
        <v>2</v>
      </c>
      <c r="X219" s="196">
        <v>1</v>
      </c>
      <c r="Y219" s="196">
        <v>0</v>
      </c>
      <c r="Z219" s="196">
        <v>10</v>
      </c>
      <c r="AA219" s="196">
        <v>1622</v>
      </c>
      <c r="AB219" s="196">
        <v>682</v>
      </c>
      <c r="AC219" s="196">
        <v>741</v>
      </c>
      <c r="AD219" s="196">
        <v>314</v>
      </c>
      <c r="AE219" s="196">
        <v>72</v>
      </c>
      <c r="AF219" s="196">
        <v>26</v>
      </c>
      <c r="AG219" s="196">
        <v>12</v>
      </c>
      <c r="AH219" s="196">
        <v>6</v>
      </c>
      <c r="AI219" s="196">
        <v>5</v>
      </c>
      <c r="AJ219" s="196">
        <v>6</v>
      </c>
      <c r="AK219" s="196">
        <v>1</v>
      </c>
      <c r="AL219" s="196">
        <v>52</v>
      </c>
      <c r="AM219" s="196">
        <v>1917</v>
      </c>
    </row>
    <row r="220" spans="1:41" x14ac:dyDescent="0.2">
      <c r="A220" s="40" t="s">
        <v>808</v>
      </c>
      <c r="B220" s="40" t="s">
        <v>57</v>
      </c>
      <c r="C220" s="195">
        <v>2014</v>
      </c>
      <c r="D220" s="196">
        <v>50</v>
      </c>
      <c r="E220" s="196">
        <v>50</v>
      </c>
      <c r="F220" s="196">
        <v>32</v>
      </c>
      <c r="G220" s="196">
        <v>24</v>
      </c>
      <c r="H220" s="196">
        <v>15</v>
      </c>
      <c r="I220" s="196">
        <v>5</v>
      </c>
      <c r="J220" s="196">
        <v>9</v>
      </c>
      <c r="K220" s="196">
        <v>4</v>
      </c>
      <c r="L220" s="196">
        <v>9</v>
      </c>
      <c r="M220" s="196">
        <v>2</v>
      </c>
      <c r="N220" s="196">
        <v>79</v>
      </c>
      <c r="O220" s="196">
        <v>279</v>
      </c>
      <c r="P220" s="196">
        <v>284</v>
      </c>
      <c r="Q220" s="196">
        <v>345</v>
      </c>
      <c r="R220" s="196">
        <v>296</v>
      </c>
      <c r="S220" s="196">
        <v>61</v>
      </c>
      <c r="T220" s="196">
        <v>20</v>
      </c>
      <c r="U220" s="196">
        <v>10</v>
      </c>
      <c r="V220" s="196">
        <v>5</v>
      </c>
      <c r="W220" s="196">
        <v>3</v>
      </c>
      <c r="X220" s="196">
        <v>4</v>
      </c>
      <c r="Y220" s="196">
        <v>1</v>
      </c>
      <c r="Z220" s="196">
        <v>19</v>
      </c>
      <c r="AA220" s="196">
        <v>1048</v>
      </c>
      <c r="AB220" s="196">
        <v>334</v>
      </c>
      <c r="AC220" s="196">
        <v>395</v>
      </c>
      <c r="AD220" s="196">
        <v>328</v>
      </c>
      <c r="AE220" s="196">
        <v>85</v>
      </c>
      <c r="AF220" s="196">
        <v>35</v>
      </c>
      <c r="AG220" s="196">
        <v>15</v>
      </c>
      <c r="AH220" s="196">
        <v>15</v>
      </c>
      <c r="AI220" s="196">
        <v>7</v>
      </c>
      <c r="AJ220" s="196">
        <v>13</v>
      </c>
      <c r="AK220" s="196">
        <v>3</v>
      </c>
      <c r="AL220" s="196">
        <v>98</v>
      </c>
      <c r="AM220" s="196">
        <v>1328</v>
      </c>
    </row>
    <row r="221" spans="1:41" x14ac:dyDescent="0.2">
      <c r="A221" s="40" t="s">
        <v>809</v>
      </c>
      <c r="B221" s="40" t="s">
        <v>58</v>
      </c>
      <c r="C221" s="195">
        <v>2014</v>
      </c>
      <c r="D221" s="196">
        <v>96</v>
      </c>
      <c r="E221" s="196">
        <v>85</v>
      </c>
      <c r="F221" s="196">
        <v>43</v>
      </c>
      <c r="G221" s="196">
        <v>31</v>
      </c>
      <c r="H221" s="196">
        <v>15</v>
      </c>
      <c r="I221" s="196">
        <v>12</v>
      </c>
      <c r="J221" s="196">
        <v>13</v>
      </c>
      <c r="K221" s="196">
        <v>14</v>
      </c>
      <c r="L221" s="196">
        <v>8</v>
      </c>
      <c r="M221" s="196">
        <v>7</v>
      </c>
      <c r="N221" s="196">
        <v>78</v>
      </c>
      <c r="O221" s="196">
        <v>402</v>
      </c>
      <c r="P221" s="196">
        <v>387</v>
      </c>
      <c r="Q221" s="196">
        <v>331</v>
      </c>
      <c r="R221" s="196">
        <v>246</v>
      </c>
      <c r="S221" s="196">
        <v>84</v>
      </c>
      <c r="T221" s="196">
        <v>21</v>
      </c>
      <c r="U221" s="196">
        <v>18</v>
      </c>
      <c r="V221" s="196">
        <v>12</v>
      </c>
      <c r="W221" s="196">
        <v>17</v>
      </c>
      <c r="X221" s="196">
        <v>4</v>
      </c>
      <c r="Y221" s="196">
        <v>6</v>
      </c>
      <c r="Z221" s="196">
        <v>14</v>
      </c>
      <c r="AA221" s="196">
        <v>1140</v>
      </c>
      <c r="AB221" s="196">
        <v>485</v>
      </c>
      <c r="AC221" s="196">
        <v>418</v>
      </c>
      <c r="AD221" s="196">
        <v>290</v>
      </c>
      <c r="AE221" s="196">
        <v>117</v>
      </c>
      <c r="AF221" s="196">
        <v>36</v>
      </c>
      <c r="AG221" s="196">
        <v>30</v>
      </c>
      <c r="AH221" s="196">
        <v>25</v>
      </c>
      <c r="AI221" s="196">
        <v>31</v>
      </c>
      <c r="AJ221" s="196">
        <v>12</v>
      </c>
      <c r="AK221" s="196">
        <v>13</v>
      </c>
      <c r="AL221" s="196">
        <v>92</v>
      </c>
      <c r="AM221" s="196">
        <v>1549</v>
      </c>
    </row>
    <row r="222" spans="1:41" x14ac:dyDescent="0.2">
      <c r="A222" s="40" t="s">
        <v>810</v>
      </c>
      <c r="B222" s="40" t="s">
        <v>59</v>
      </c>
      <c r="C222" s="195">
        <v>2014</v>
      </c>
      <c r="D222" s="196">
        <v>38</v>
      </c>
      <c r="E222" s="196">
        <v>16</v>
      </c>
      <c r="F222" s="196">
        <v>12</v>
      </c>
      <c r="G222" s="196">
        <v>3</v>
      </c>
      <c r="H222" s="196">
        <v>1</v>
      </c>
      <c r="I222" s="196">
        <v>0</v>
      </c>
      <c r="J222" s="196">
        <v>0</v>
      </c>
      <c r="K222" s="196">
        <v>1</v>
      </c>
      <c r="L222" s="196">
        <v>0</v>
      </c>
      <c r="M222" s="196">
        <v>0</v>
      </c>
      <c r="N222" s="196">
        <v>0</v>
      </c>
      <c r="O222" s="196">
        <v>71</v>
      </c>
      <c r="P222" s="196">
        <v>355</v>
      </c>
      <c r="Q222" s="196">
        <v>325</v>
      </c>
      <c r="R222" s="196">
        <v>169</v>
      </c>
      <c r="S222" s="196">
        <v>34</v>
      </c>
      <c r="T222" s="196">
        <v>14</v>
      </c>
      <c r="U222" s="196">
        <v>6</v>
      </c>
      <c r="V222" s="196">
        <v>2</v>
      </c>
      <c r="W222" s="196">
        <v>3</v>
      </c>
      <c r="X222" s="196">
        <v>1</v>
      </c>
      <c r="Y222" s="196">
        <v>1</v>
      </c>
      <c r="Z222" s="196">
        <v>2</v>
      </c>
      <c r="AA222" s="196">
        <v>912</v>
      </c>
      <c r="AB222" s="196">
        <v>397</v>
      </c>
      <c r="AC222" s="196">
        <v>344</v>
      </c>
      <c r="AD222" s="196">
        <v>181</v>
      </c>
      <c r="AE222" s="196">
        <v>37</v>
      </c>
      <c r="AF222" s="196">
        <v>15</v>
      </c>
      <c r="AG222" s="196">
        <v>7</v>
      </c>
      <c r="AH222" s="196">
        <v>2</v>
      </c>
      <c r="AI222" s="196">
        <v>4</v>
      </c>
      <c r="AJ222" s="196">
        <v>1</v>
      </c>
      <c r="AK222" s="196">
        <v>1</v>
      </c>
      <c r="AL222" s="196">
        <v>2</v>
      </c>
      <c r="AM222" s="196">
        <v>991</v>
      </c>
    </row>
    <row r="223" spans="1:41" x14ac:dyDescent="0.2">
      <c r="A223" s="40" t="s">
        <v>811</v>
      </c>
      <c r="B223" s="40" t="s">
        <v>60</v>
      </c>
      <c r="C223" s="195">
        <v>2014</v>
      </c>
      <c r="D223" s="196">
        <v>294</v>
      </c>
      <c r="E223" s="196">
        <v>220</v>
      </c>
      <c r="F223" s="196">
        <v>150</v>
      </c>
      <c r="G223" s="196">
        <v>94</v>
      </c>
      <c r="H223" s="196">
        <v>71</v>
      </c>
      <c r="I223" s="196">
        <v>59</v>
      </c>
      <c r="J223" s="196">
        <v>43</v>
      </c>
      <c r="K223" s="196">
        <v>31</v>
      </c>
      <c r="L223" s="196">
        <v>30</v>
      </c>
      <c r="M223" s="196">
        <v>27</v>
      </c>
      <c r="N223" s="196">
        <v>221</v>
      </c>
      <c r="O223" s="196">
        <v>1240</v>
      </c>
      <c r="P223" s="196">
        <v>986</v>
      </c>
      <c r="Q223" s="196">
        <v>1016</v>
      </c>
      <c r="R223" s="196">
        <v>701</v>
      </c>
      <c r="S223" s="196">
        <v>412</v>
      </c>
      <c r="T223" s="196">
        <v>108</v>
      </c>
      <c r="U223" s="196">
        <v>48</v>
      </c>
      <c r="V223" s="196">
        <v>47</v>
      </c>
      <c r="W223" s="196">
        <v>90</v>
      </c>
      <c r="X223" s="196">
        <v>26</v>
      </c>
      <c r="Y223" s="196">
        <v>32</v>
      </c>
      <c r="Z223" s="196">
        <v>55</v>
      </c>
      <c r="AA223" s="196">
        <v>3521</v>
      </c>
      <c r="AB223" s="196">
        <v>1282</v>
      </c>
      <c r="AC223" s="196">
        <v>1237</v>
      </c>
      <c r="AD223" s="196">
        <v>851</v>
      </c>
      <c r="AE223" s="196">
        <v>506</v>
      </c>
      <c r="AF223" s="196">
        <v>179</v>
      </c>
      <c r="AG223" s="196">
        <v>107</v>
      </c>
      <c r="AH223" s="196">
        <v>90</v>
      </c>
      <c r="AI223" s="196">
        <v>121</v>
      </c>
      <c r="AJ223" s="196">
        <v>56</v>
      </c>
      <c r="AK223" s="196">
        <v>59</v>
      </c>
      <c r="AL223" s="196">
        <v>276</v>
      </c>
      <c r="AM223" s="196">
        <v>4764</v>
      </c>
    </row>
    <row r="224" spans="1:41" x14ac:dyDescent="0.2">
      <c r="A224" s="40" t="s">
        <v>812</v>
      </c>
      <c r="B224" s="40" t="s">
        <v>61</v>
      </c>
      <c r="C224" s="195">
        <v>2014</v>
      </c>
      <c r="D224" s="196">
        <v>15</v>
      </c>
      <c r="E224" s="196">
        <v>10</v>
      </c>
      <c r="F224" s="196">
        <v>6</v>
      </c>
      <c r="G224" s="196">
        <v>4</v>
      </c>
      <c r="H224" s="196">
        <v>3</v>
      </c>
      <c r="I224" s="196">
        <v>0</v>
      </c>
      <c r="J224" s="196">
        <v>2</v>
      </c>
      <c r="K224" s="196">
        <v>3</v>
      </c>
      <c r="L224" s="196">
        <v>1</v>
      </c>
      <c r="M224" s="196">
        <v>0</v>
      </c>
      <c r="N224" s="196">
        <v>1</v>
      </c>
      <c r="O224" s="196">
        <v>45</v>
      </c>
      <c r="P224" s="196">
        <v>138</v>
      </c>
      <c r="Q224" s="196">
        <v>149</v>
      </c>
      <c r="R224" s="196">
        <v>84</v>
      </c>
      <c r="S224" s="196">
        <v>32</v>
      </c>
      <c r="T224" s="196">
        <v>10</v>
      </c>
      <c r="U224" s="196">
        <v>15</v>
      </c>
      <c r="V224" s="196">
        <v>6</v>
      </c>
      <c r="W224" s="196">
        <v>6</v>
      </c>
      <c r="X224" s="196">
        <v>1</v>
      </c>
      <c r="Y224" s="196">
        <v>0</v>
      </c>
      <c r="Z224" s="196">
        <v>0</v>
      </c>
      <c r="AA224" s="196">
        <v>441</v>
      </c>
      <c r="AB224" s="196">
        <v>154</v>
      </c>
      <c r="AC224" s="196">
        <v>160</v>
      </c>
      <c r="AD224" s="196">
        <v>90</v>
      </c>
      <c r="AE224" s="196">
        <v>36</v>
      </c>
      <c r="AF224" s="196">
        <v>13</v>
      </c>
      <c r="AG224" s="196">
        <v>15</v>
      </c>
      <c r="AH224" s="196">
        <v>8</v>
      </c>
      <c r="AI224" s="196">
        <v>9</v>
      </c>
      <c r="AJ224" s="196">
        <v>2</v>
      </c>
      <c r="AK224" s="196">
        <v>0</v>
      </c>
      <c r="AL224" s="196">
        <v>1</v>
      </c>
      <c r="AM224" s="196">
        <v>488</v>
      </c>
    </row>
    <row r="225" spans="1:39" x14ac:dyDescent="0.2">
      <c r="A225" s="40" t="s">
        <v>813</v>
      </c>
      <c r="B225" s="40" t="s">
        <v>62</v>
      </c>
      <c r="C225" s="195">
        <v>2014</v>
      </c>
      <c r="D225" s="196">
        <v>196</v>
      </c>
      <c r="E225" s="196">
        <v>168</v>
      </c>
      <c r="F225" s="196">
        <v>87</v>
      </c>
      <c r="G225" s="196">
        <v>42</v>
      </c>
      <c r="H225" s="196">
        <v>22</v>
      </c>
      <c r="I225" s="196">
        <v>15</v>
      </c>
      <c r="J225" s="196">
        <v>6</v>
      </c>
      <c r="K225" s="196">
        <v>9</v>
      </c>
      <c r="L225" s="196">
        <v>7</v>
      </c>
      <c r="M225" s="196">
        <v>6</v>
      </c>
      <c r="N225" s="196">
        <v>36</v>
      </c>
      <c r="O225" s="196">
        <v>594</v>
      </c>
      <c r="P225" s="196">
        <v>831</v>
      </c>
      <c r="Q225" s="196">
        <v>668</v>
      </c>
      <c r="R225" s="196">
        <v>283</v>
      </c>
      <c r="S225" s="196">
        <v>78</v>
      </c>
      <c r="T225" s="196">
        <v>16</v>
      </c>
      <c r="U225" s="196">
        <v>5</v>
      </c>
      <c r="V225" s="196">
        <v>6</v>
      </c>
      <c r="W225" s="196">
        <v>4</v>
      </c>
      <c r="X225" s="196">
        <v>2</v>
      </c>
      <c r="Y225" s="196">
        <v>0</v>
      </c>
      <c r="Z225" s="196">
        <v>10</v>
      </c>
      <c r="AA225" s="196">
        <v>1903</v>
      </c>
      <c r="AB225" s="196">
        <v>1033</v>
      </c>
      <c r="AC225" s="196">
        <v>841</v>
      </c>
      <c r="AD225" s="196">
        <v>372</v>
      </c>
      <c r="AE225" s="196">
        <v>120</v>
      </c>
      <c r="AF225" s="196">
        <v>39</v>
      </c>
      <c r="AG225" s="196">
        <v>20</v>
      </c>
      <c r="AH225" s="196">
        <v>12</v>
      </c>
      <c r="AI225" s="196">
        <v>13</v>
      </c>
      <c r="AJ225" s="196">
        <v>9</v>
      </c>
      <c r="AK225" s="196">
        <v>6</v>
      </c>
      <c r="AL225" s="196">
        <v>46</v>
      </c>
      <c r="AM225" s="196">
        <v>2511</v>
      </c>
    </row>
    <row r="226" spans="1:39" x14ac:dyDescent="0.2">
      <c r="A226" s="40" t="s">
        <v>814</v>
      </c>
      <c r="B226" s="40" t="s">
        <v>63</v>
      </c>
      <c r="C226" s="195">
        <v>2014</v>
      </c>
      <c r="D226" s="196">
        <v>262</v>
      </c>
      <c r="E226" s="196">
        <v>201</v>
      </c>
      <c r="F226" s="196">
        <v>114</v>
      </c>
      <c r="G226" s="196">
        <v>56</v>
      </c>
      <c r="H226" s="196">
        <v>45</v>
      </c>
      <c r="I226" s="196">
        <v>22</v>
      </c>
      <c r="J226" s="196">
        <v>31</v>
      </c>
      <c r="K226" s="196">
        <v>68</v>
      </c>
      <c r="L226" s="196">
        <v>17</v>
      </c>
      <c r="M226" s="196">
        <v>10</v>
      </c>
      <c r="N226" s="196">
        <v>243</v>
      </c>
      <c r="O226" s="196">
        <v>1069</v>
      </c>
      <c r="P226" s="196">
        <v>1253</v>
      </c>
      <c r="Q226" s="196">
        <v>895</v>
      </c>
      <c r="R226" s="196">
        <v>317</v>
      </c>
      <c r="S226" s="196">
        <v>93</v>
      </c>
      <c r="T226" s="196">
        <v>42</v>
      </c>
      <c r="U226" s="196">
        <v>26</v>
      </c>
      <c r="V226" s="196">
        <v>37</v>
      </c>
      <c r="W226" s="196">
        <v>25</v>
      </c>
      <c r="X226" s="196">
        <v>6</v>
      </c>
      <c r="Y226" s="196">
        <v>4</v>
      </c>
      <c r="Z226" s="196">
        <v>46</v>
      </c>
      <c r="AA226" s="196">
        <v>2744</v>
      </c>
      <c r="AB226" s="196">
        <v>1520</v>
      </c>
      <c r="AC226" s="196">
        <v>1100</v>
      </c>
      <c r="AD226" s="196">
        <v>431</v>
      </c>
      <c r="AE226" s="196">
        <v>149</v>
      </c>
      <c r="AF226" s="196">
        <v>87</v>
      </c>
      <c r="AG226" s="196">
        <v>48</v>
      </c>
      <c r="AH226" s="196">
        <v>68</v>
      </c>
      <c r="AI226" s="196">
        <v>94</v>
      </c>
      <c r="AJ226" s="196">
        <v>23</v>
      </c>
      <c r="AK226" s="196">
        <v>14</v>
      </c>
      <c r="AL226" s="196">
        <v>289</v>
      </c>
      <c r="AM226" s="196">
        <v>3823</v>
      </c>
    </row>
    <row r="227" spans="1:39" x14ac:dyDescent="0.2">
      <c r="A227" s="40" t="s">
        <v>815</v>
      </c>
      <c r="B227" s="40" t="s">
        <v>64</v>
      </c>
      <c r="C227" s="195">
        <v>2014</v>
      </c>
      <c r="D227" s="196">
        <v>90</v>
      </c>
      <c r="E227" s="196">
        <v>82</v>
      </c>
      <c r="F227" s="196">
        <v>66</v>
      </c>
      <c r="G227" s="196">
        <v>21</v>
      </c>
      <c r="H227" s="196">
        <v>16</v>
      </c>
      <c r="I227" s="196">
        <v>11</v>
      </c>
      <c r="J227" s="196">
        <v>8</v>
      </c>
      <c r="K227" s="196">
        <v>14</v>
      </c>
      <c r="L227" s="196">
        <v>5</v>
      </c>
      <c r="M227" s="196">
        <v>3</v>
      </c>
      <c r="N227" s="196">
        <v>2</v>
      </c>
      <c r="O227" s="196">
        <v>318</v>
      </c>
      <c r="P227" s="196">
        <v>1575</v>
      </c>
      <c r="Q227" s="196">
        <v>1523</v>
      </c>
      <c r="R227" s="196">
        <v>1434</v>
      </c>
      <c r="S227" s="196">
        <v>394</v>
      </c>
      <c r="T227" s="196">
        <v>89</v>
      </c>
      <c r="U227" s="196">
        <v>111</v>
      </c>
      <c r="V227" s="196">
        <v>90</v>
      </c>
      <c r="W227" s="196">
        <v>87</v>
      </c>
      <c r="X227" s="196">
        <v>32</v>
      </c>
      <c r="Y227" s="196">
        <v>23</v>
      </c>
      <c r="Z227" s="196">
        <v>13</v>
      </c>
      <c r="AA227" s="196">
        <v>5371</v>
      </c>
      <c r="AB227" s="196">
        <v>1678</v>
      </c>
      <c r="AC227" s="196">
        <v>1614</v>
      </c>
      <c r="AD227" s="196">
        <v>1504</v>
      </c>
      <c r="AE227" s="196">
        <v>418</v>
      </c>
      <c r="AF227" s="196">
        <v>105</v>
      </c>
      <c r="AG227" s="196">
        <v>124</v>
      </c>
      <c r="AH227" s="196">
        <v>100</v>
      </c>
      <c r="AI227" s="196">
        <v>101</v>
      </c>
      <c r="AJ227" s="196">
        <v>37</v>
      </c>
      <c r="AK227" s="196">
        <v>26</v>
      </c>
      <c r="AL227" s="196">
        <v>15</v>
      </c>
      <c r="AM227" s="196">
        <v>5722</v>
      </c>
    </row>
    <row r="228" spans="1:39" x14ac:dyDescent="0.2">
      <c r="A228" s="40" t="s">
        <v>816</v>
      </c>
      <c r="B228" s="40" t="s">
        <v>65</v>
      </c>
      <c r="C228" s="195">
        <v>2014</v>
      </c>
      <c r="D228" s="196">
        <v>107</v>
      </c>
      <c r="E228" s="196">
        <v>98</v>
      </c>
      <c r="F228" s="196">
        <v>39</v>
      </c>
      <c r="G228" s="196">
        <v>16</v>
      </c>
      <c r="H228" s="196">
        <v>9</v>
      </c>
      <c r="I228" s="196">
        <v>28</v>
      </c>
      <c r="J228" s="196">
        <v>3</v>
      </c>
      <c r="K228" s="196">
        <v>1</v>
      </c>
      <c r="L228" s="196">
        <v>0</v>
      </c>
      <c r="M228" s="196">
        <v>0</v>
      </c>
      <c r="N228" s="196">
        <v>0</v>
      </c>
      <c r="O228" s="196">
        <v>301</v>
      </c>
      <c r="P228" s="196">
        <v>783</v>
      </c>
      <c r="Q228" s="196">
        <v>570</v>
      </c>
      <c r="R228" s="196">
        <v>278</v>
      </c>
      <c r="S228" s="196">
        <v>85</v>
      </c>
      <c r="T228" s="196">
        <v>23</v>
      </c>
      <c r="U228" s="196">
        <v>9</v>
      </c>
      <c r="V228" s="196">
        <v>1</v>
      </c>
      <c r="W228" s="196">
        <v>1</v>
      </c>
      <c r="X228" s="196">
        <v>0</v>
      </c>
      <c r="Y228" s="196">
        <v>0</v>
      </c>
      <c r="Z228" s="196">
        <v>2</v>
      </c>
      <c r="AA228" s="196">
        <v>1752</v>
      </c>
      <c r="AB228" s="196">
        <v>891</v>
      </c>
      <c r="AC228" s="196">
        <v>675</v>
      </c>
      <c r="AD228" s="196">
        <v>317</v>
      </c>
      <c r="AE228" s="196">
        <v>101</v>
      </c>
      <c r="AF228" s="196">
        <v>32</v>
      </c>
      <c r="AG228" s="196">
        <v>37</v>
      </c>
      <c r="AH228" s="196">
        <v>4</v>
      </c>
      <c r="AI228" s="196">
        <v>2</v>
      </c>
      <c r="AJ228" s="196">
        <v>0</v>
      </c>
      <c r="AK228" s="196">
        <v>0</v>
      </c>
      <c r="AL228" s="196">
        <v>2</v>
      </c>
      <c r="AM228" s="196">
        <v>2061</v>
      </c>
    </row>
    <row r="229" spans="1:39" x14ac:dyDescent="0.2">
      <c r="A229" s="40" t="s">
        <v>817</v>
      </c>
      <c r="B229" s="40" t="s">
        <v>66</v>
      </c>
      <c r="C229" s="195">
        <v>2014</v>
      </c>
      <c r="D229" s="196">
        <v>68</v>
      </c>
      <c r="E229" s="196">
        <v>43</v>
      </c>
      <c r="F229" s="196">
        <v>25</v>
      </c>
      <c r="G229" s="196">
        <v>9</v>
      </c>
      <c r="H229" s="196">
        <v>9</v>
      </c>
      <c r="I229" s="196">
        <v>11</v>
      </c>
      <c r="J229" s="196">
        <v>8</v>
      </c>
      <c r="K229" s="196">
        <v>7</v>
      </c>
      <c r="L229" s="196">
        <v>5</v>
      </c>
      <c r="M229" s="196">
        <v>6</v>
      </c>
      <c r="N229" s="196">
        <v>13</v>
      </c>
      <c r="O229" s="196">
        <v>204</v>
      </c>
      <c r="P229" s="196">
        <v>529</v>
      </c>
      <c r="Q229" s="196">
        <v>300</v>
      </c>
      <c r="R229" s="196">
        <v>151</v>
      </c>
      <c r="S229" s="196">
        <v>66</v>
      </c>
      <c r="T229" s="196">
        <v>29</v>
      </c>
      <c r="U229" s="196">
        <v>18</v>
      </c>
      <c r="V229" s="196">
        <v>17</v>
      </c>
      <c r="W229" s="196">
        <v>18</v>
      </c>
      <c r="X229" s="196">
        <v>9</v>
      </c>
      <c r="Y229" s="196">
        <v>1</v>
      </c>
      <c r="Z229" s="196">
        <v>2</v>
      </c>
      <c r="AA229" s="196">
        <v>1140</v>
      </c>
      <c r="AB229" s="196">
        <v>597</v>
      </c>
      <c r="AC229" s="196">
        <v>343</v>
      </c>
      <c r="AD229" s="196">
        <v>176</v>
      </c>
      <c r="AE229" s="196">
        <v>75</v>
      </c>
      <c r="AF229" s="196">
        <v>38</v>
      </c>
      <c r="AG229" s="196">
        <v>29</v>
      </c>
      <c r="AH229" s="196">
        <v>25</v>
      </c>
      <c r="AI229" s="196">
        <v>25</v>
      </c>
      <c r="AJ229" s="196">
        <v>14</v>
      </c>
      <c r="AK229" s="196">
        <v>7</v>
      </c>
      <c r="AL229" s="196">
        <v>15</v>
      </c>
      <c r="AM229" s="196">
        <v>1344</v>
      </c>
    </row>
    <row r="230" spans="1:39" x14ac:dyDescent="0.2">
      <c r="A230" s="40" t="s">
        <v>818</v>
      </c>
      <c r="B230" s="40" t="s">
        <v>67</v>
      </c>
      <c r="C230" s="195">
        <v>2014</v>
      </c>
      <c r="D230" s="196">
        <v>47</v>
      </c>
      <c r="E230" s="196">
        <v>32</v>
      </c>
      <c r="F230" s="196">
        <v>19</v>
      </c>
      <c r="G230" s="196">
        <v>15</v>
      </c>
      <c r="H230" s="196">
        <v>19</v>
      </c>
      <c r="I230" s="196">
        <v>8</v>
      </c>
      <c r="J230" s="196">
        <v>5</v>
      </c>
      <c r="K230" s="196">
        <v>8</v>
      </c>
      <c r="L230" s="196">
        <v>4</v>
      </c>
      <c r="M230" s="196">
        <v>3</v>
      </c>
      <c r="N230" s="196">
        <v>11</v>
      </c>
      <c r="O230" s="196">
        <v>171</v>
      </c>
      <c r="P230" s="196">
        <v>251</v>
      </c>
      <c r="Q230" s="196">
        <v>268</v>
      </c>
      <c r="R230" s="196">
        <v>163</v>
      </c>
      <c r="S230" s="196">
        <v>46</v>
      </c>
      <c r="T230" s="196">
        <v>16</v>
      </c>
      <c r="U230" s="196">
        <v>8</v>
      </c>
      <c r="V230" s="196">
        <v>5</v>
      </c>
      <c r="W230" s="196">
        <v>11</v>
      </c>
      <c r="X230" s="196">
        <v>2</v>
      </c>
      <c r="Y230" s="196">
        <v>0</v>
      </c>
      <c r="Z230" s="196">
        <v>2</v>
      </c>
      <c r="AA230" s="196">
        <v>772</v>
      </c>
      <c r="AB230" s="196">
        <v>298</v>
      </c>
      <c r="AC230" s="196">
        <v>300</v>
      </c>
      <c r="AD230" s="196">
        <v>182</v>
      </c>
      <c r="AE230" s="196">
        <v>61</v>
      </c>
      <c r="AF230" s="196">
        <v>35</v>
      </c>
      <c r="AG230" s="196">
        <v>16</v>
      </c>
      <c r="AH230" s="196">
        <v>10</v>
      </c>
      <c r="AI230" s="196">
        <v>19</v>
      </c>
      <c r="AJ230" s="196">
        <v>6</v>
      </c>
      <c r="AK230" s="196">
        <v>3</v>
      </c>
      <c r="AL230" s="196">
        <v>13</v>
      </c>
      <c r="AM230" s="196">
        <v>943</v>
      </c>
    </row>
    <row r="231" spans="1:39" x14ac:dyDescent="0.2">
      <c r="A231" s="40" t="s">
        <v>819</v>
      </c>
      <c r="B231" s="40" t="s">
        <v>68</v>
      </c>
      <c r="C231" s="195">
        <v>2014</v>
      </c>
      <c r="D231" s="196">
        <v>58</v>
      </c>
      <c r="E231" s="196">
        <v>37</v>
      </c>
      <c r="F231" s="196">
        <v>27</v>
      </c>
      <c r="G231" s="196">
        <v>11</v>
      </c>
      <c r="H231" s="196">
        <v>9</v>
      </c>
      <c r="I231" s="196">
        <v>13</v>
      </c>
      <c r="J231" s="196">
        <v>6</v>
      </c>
      <c r="K231" s="196">
        <v>4</v>
      </c>
      <c r="L231" s="196">
        <v>5</v>
      </c>
      <c r="M231" s="196">
        <v>3</v>
      </c>
      <c r="N231" s="196">
        <v>12</v>
      </c>
      <c r="O231" s="196">
        <v>185</v>
      </c>
      <c r="P231" s="196">
        <v>418</v>
      </c>
      <c r="Q231" s="196">
        <v>264</v>
      </c>
      <c r="R231" s="196">
        <v>208</v>
      </c>
      <c r="S231" s="196">
        <v>103</v>
      </c>
      <c r="T231" s="196">
        <v>27</v>
      </c>
      <c r="U231" s="196">
        <v>18</v>
      </c>
      <c r="V231" s="196">
        <v>7</v>
      </c>
      <c r="W231" s="196">
        <v>5</v>
      </c>
      <c r="X231" s="196">
        <v>4</v>
      </c>
      <c r="Y231" s="196">
        <v>8</v>
      </c>
      <c r="Z231" s="196">
        <v>5</v>
      </c>
      <c r="AA231" s="196">
        <v>1067</v>
      </c>
      <c r="AB231" s="196">
        <v>484</v>
      </c>
      <c r="AC231" s="196">
        <v>302</v>
      </c>
      <c r="AD231" s="196">
        <v>236</v>
      </c>
      <c r="AE231" s="196">
        <v>114</v>
      </c>
      <c r="AF231" s="196">
        <v>36</v>
      </c>
      <c r="AG231" s="196">
        <v>31</v>
      </c>
      <c r="AH231" s="196">
        <v>13</v>
      </c>
      <c r="AI231" s="196">
        <v>9</v>
      </c>
      <c r="AJ231" s="196">
        <v>9</v>
      </c>
      <c r="AK231" s="196">
        <v>11</v>
      </c>
      <c r="AL231" s="196">
        <v>17</v>
      </c>
      <c r="AM231" s="196">
        <v>1262</v>
      </c>
    </row>
    <row r="232" spans="1:39" x14ac:dyDescent="0.2">
      <c r="A232" s="40" t="s">
        <v>820</v>
      </c>
      <c r="B232" s="40" t="s">
        <v>69</v>
      </c>
      <c r="C232" s="195">
        <v>2014</v>
      </c>
      <c r="D232" s="196">
        <v>63</v>
      </c>
      <c r="E232" s="196">
        <v>53</v>
      </c>
      <c r="F232" s="196">
        <v>35</v>
      </c>
      <c r="G232" s="196">
        <v>9</v>
      </c>
      <c r="H232" s="196">
        <v>15</v>
      </c>
      <c r="I232" s="196">
        <v>14</v>
      </c>
      <c r="J232" s="196">
        <v>7</v>
      </c>
      <c r="K232" s="196">
        <v>9</v>
      </c>
      <c r="L232" s="196">
        <v>7</v>
      </c>
      <c r="M232" s="196">
        <v>3</v>
      </c>
      <c r="N232" s="196">
        <v>81</v>
      </c>
      <c r="O232" s="196">
        <v>296</v>
      </c>
      <c r="P232" s="196">
        <v>509</v>
      </c>
      <c r="Q232" s="196">
        <v>479</v>
      </c>
      <c r="R232" s="196">
        <v>403</v>
      </c>
      <c r="S232" s="196">
        <v>78</v>
      </c>
      <c r="T232" s="196">
        <v>31</v>
      </c>
      <c r="U232" s="196">
        <v>52</v>
      </c>
      <c r="V232" s="196">
        <v>23</v>
      </c>
      <c r="W232" s="196">
        <v>24</v>
      </c>
      <c r="X232" s="196">
        <v>10</v>
      </c>
      <c r="Y232" s="196">
        <v>4</v>
      </c>
      <c r="Z232" s="196">
        <v>13</v>
      </c>
      <c r="AA232" s="196">
        <v>1626</v>
      </c>
      <c r="AB232" s="196">
        <v>588</v>
      </c>
      <c r="AC232" s="196">
        <v>542</v>
      </c>
      <c r="AD232" s="196">
        <v>439</v>
      </c>
      <c r="AE232" s="196">
        <v>88</v>
      </c>
      <c r="AF232" s="196">
        <v>47</v>
      </c>
      <c r="AG232" s="196">
        <v>66</v>
      </c>
      <c r="AH232" s="196">
        <v>30</v>
      </c>
      <c r="AI232" s="196">
        <v>33</v>
      </c>
      <c r="AJ232" s="196">
        <v>17</v>
      </c>
      <c r="AK232" s="196">
        <v>7</v>
      </c>
      <c r="AL232" s="196">
        <v>94</v>
      </c>
      <c r="AM232" s="196">
        <v>1951</v>
      </c>
    </row>
    <row r="233" spans="1:39" x14ac:dyDescent="0.2">
      <c r="A233" s="40" t="s">
        <v>821</v>
      </c>
      <c r="B233" s="40" t="s">
        <v>70</v>
      </c>
      <c r="C233" s="195">
        <v>2014</v>
      </c>
      <c r="D233" s="196">
        <v>161</v>
      </c>
      <c r="E233" s="196">
        <v>75</v>
      </c>
      <c r="F233" s="196">
        <v>69</v>
      </c>
      <c r="G233" s="196">
        <v>33</v>
      </c>
      <c r="H233" s="196">
        <v>15</v>
      </c>
      <c r="I233" s="196">
        <v>4</v>
      </c>
      <c r="J233" s="196">
        <v>2</v>
      </c>
      <c r="K233" s="196">
        <v>1</v>
      </c>
      <c r="L233" s="196">
        <v>0</v>
      </c>
      <c r="M233" s="196">
        <v>0</v>
      </c>
      <c r="N233" s="196">
        <v>1</v>
      </c>
      <c r="O233" s="196">
        <v>361</v>
      </c>
      <c r="P233" s="196">
        <v>846</v>
      </c>
      <c r="Q233" s="196">
        <v>864</v>
      </c>
      <c r="R233" s="196">
        <v>749</v>
      </c>
      <c r="S233" s="196">
        <v>396</v>
      </c>
      <c r="T233" s="196">
        <v>71</v>
      </c>
      <c r="U233" s="196">
        <v>16</v>
      </c>
      <c r="V233" s="196">
        <v>7</v>
      </c>
      <c r="W233" s="196">
        <v>4</v>
      </c>
      <c r="X233" s="196">
        <v>0</v>
      </c>
      <c r="Y233" s="196">
        <v>0</v>
      </c>
      <c r="Z233" s="196">
        <v>2</v>
      </c>
      <c r="AA233" s="196">
        <v>2955</v>
      </c>
      <c r="AB233" s="196">
        <v>1056</v>
      </c>
      <c r="AC233" s="196">
        <v>953</v>
      </c>
      <c r="AD233" s="196">
        <v>820</v>
      </c>
      <c r="AE233" s="196">
        <v>429</v>
      </c>
      <c r="AF233" s="196">
        <v>86</v>
      </c>
      <c r="AG233" s="196">
        <v>20</v>
      </c>
      <c r="AH233" s="196">
        <v>9</v>
      </c>
      <c r="AI233" s="196">
        <v>5</v>
      </c>
      <c r="AJ233" s="196">
        <v>0</v>
      </c>
      <c r="AK233" s="196">
        <v>0</v>
      </c>
      <c r="AL233" s="196">
        <v>3</v>
      </c>
      <c r="AM233" s="196">
        <v>3381</v>
      </c>
    </row>
    <row r="234" spans="1:39" x14ac:dyDescent="0.2">
      <c r="A234" s="40" t="s">
        <v>822</v>
      </c>
      <c r="B234" s="40" t="s">
        <v>71</v>
      </c>
      <c r="C234" s="195">
        <v>2014</v>
      </c>
      <c r="D234" s="196">
        <v>6</v>
      </c>
      <c r="E234" s="196">
        <v>6</v>
      </c>
      <c r="F234" s="196">
        <v>3</v>
      </c>
      <c r="G234" s="196">
        <v>0</v>
      </c>
      <c r="H234" s="196">
        <v>3</v>
      </c>
      <c r="I234" s="196">
        <v>3</v>
      </c>
      <c r="J234" s="196">
        <v>5</v>
      </c>
      <c r="K234" s="196">
        <v>0</v>
      </c>
      <c r="L234" s="196">
        <v>0</v>
      </c>
      <c r="M234" s="196">
        <v>0</v>
      </c>
      <c r="N234" s="196">
        <v>5</v>
      </c>
      <c r="O234" s="196">
        <v>31</v>
      </c>
      <c r="P234" s="196">
        <v>119</v>
      </c>
      <c r="Q234" s="196">
        <v>63</v>
      </c>
      <c r="R234" s="196">
        <v>29</v>
      </c>
      <c r="S234" s="196">
        <v>20</v>
      </c>
      <c r="T234" s="196">
        <v>5</v>
      </c>
      <c r="U234" s="196">
        <v>3</v>
      </c>
      <c r="V234" s="196">
        <v>1</v>
      </c>
      <c r="W234" s="196">
        <v>1</v>
      </c>
      <c r="X234" s="196">
        <v>1</v>
      </c>
      <c r="Y234" s="196">
        <v>0</v>
      </c>
      <c r="Z234" s="196">
        <v>0</v>
      </c>
      <c r="AA234" s="196">
        <v>242</v>
      </c>
      <c r="AB234" s="196">
        <v>125</v>
      </c>
      <c r="AC234" s="196">
        <v>69</v>
      </c>
      <c r="AD234" s="196">
        <v>32</v>
      </c>
      <c r="AE234" s="196">
        <v>20</v>
      </c>
      <c r="AF234" s="196">
        <v>8</v>
      </c>
      <c r="AG234" s="196">
        <v>6</v>
      </c>
      <c r="AH234" s="196">
        <v>6</v>
      </c>
      <c r="AI234" s="196">
        <v>1</v>
      </c>
      <c r="AJ234" s="196">
        <v>1</v>
      </c>
      <c r="AK234" s="196">
        <v>0</v>
      </c>
      <c r="AL234" s="196">
        <v>5</v>
      </c>
      <c r="AM234" s="196">
        <v>273</v>
      </c>
    </row>
    <row r="235" spans="1:39" x14ac:dyDescent="0.2">
      <c r="A235" s="40" t="s">
        <v>823</v>
      </c>
      <c r="B235" s="40" t="s">
        <v>72</v>
      </c>
      <c r="C235" s="195">
        <v>2014</v>
      </c>
      <c r="D235" s="196">
        <v>53</v>
      </c>
      <c r="E235" s="196">
        <v>28</v>
      </c>
      <c r="F235" s="196">
        <v>13</v>
      </c>
      <c r="G235" s="196">
        <v>12</v>
      </c>
      <c r="H235" s="196">
        <v>5</v>
      </c>
      <c r="I235" s="196">
        <v>3</v>
      </c>
      <c r="J235" s="196">
        <v>3</v>
      </c>
      <c r="K235" s="196">
        <v>1</v>
      </c>
      <c r="L235" s="196">
        <v>0</v>
      </c>
      <c r="M235" s="196">
        <v>3</v>
      </c>
      <c r="N235" s="196">
        <v>4</v>
      </c>
      <c r="O235" s="196">
        <v>125</v>
      </c>
      <c r="P235" s="196">
        <v>567</v>
      </c>
      <c r="Q235" s="196">
        <v>329</v>
      </c>
      <c r="R235" s="196">
        <v>188</v>
      </c>
      <c r="S235" s="196">
        <v>84</v>
      </c>
      <c r="T235" s="196">
        <v>14</v>
      </c>
      <c r="U235" s="196">
        <v>15</v>
      </c>
      <c r="V235" s="196">
        <v>12</v>
      </c>
      <c r="W235" s="196">
        <v>10</v>
      </c>
      <c r="X235" s="196">
        <v>3</v>
      </c>
      <c r="Y235" s="196">
        <v>4</v>
      </c>
      <c r="Z235" s="196">
        <v>1</v>
      </c>
      <c r="AA235" s="196">
        <v>1227</v>
      </c>
      <c r="AB235" s="196">
        <v>622</v>
      </c>
      <c r="AC235" s="196">
        <v>358</v>
      </c>
      <c r="AD235" s="196">
        <v>201</v>
      </c>
      <c r="AE235" s="196">
        <v>96</v>
      </c>
      <c r="AF235" s="196">
        <v>19</v>
      </c>
      <c r="AG235" s="196">
        <v>18</v>
      </c>
      <c r="AH235" s="196">
        <v>15</v>
      </c>
      <c r="AI235" s="196">
        <v>11</v>
      </c>
      <c r="AJ235" s="196">
        <v>3</v>
      </c>
      <c r="AK235" s="196">
        <v>7</v>
      </c>
      <c r="AL235" s="196">
        <v>5</v>
      </c>
      <c r="AM235" s="196">
        <v>1355</v>
      </c>
    </row>
    <row r="236" spans="1:39" x14ac:dyDescent="0.2">
      <c r="A236" s="40" t="s">
        <v>824</v>
      </c>
      <c r="B236" s="40" t="s">
        <v>73</v>
      </c>
      <c r="C236" s="195">
        <v>2014</v>
      </c>
      <c r="D236" s="196">
        <v>113</v>
      </c>
      <c r="E236" s="196">
        <v>58</v>
      </c>
      <c r="F236" s="196">
        <v>61</v>
      </c>
      <c r="G236" s="196">
        <v>23</v>
      </c>
      <c r="H236" s="196">
        <v>33</v>
      </c>
      <c r="I236" s="196">
        <v>24</v>
      </c>
      <c r="J236" s="196">
        <v>15</v>
      </c>
      <c r="K236" s="196">
        <v>15</v>
      </c>
      <c r="L236" s="196">
        <v>10</v>
      </c>
      <c r="M236" s="196">
        <v>9</v>
      </c>
      <c r="N236" s="196">
        <v>134</v>
      </c>
      <c r="O236" s="196">
        <v>495</v>
      </c>
      <c r="P236" s="196">
        <v>586</v>
      </c>
      <c r="Q236" s="196">
        <v>509</v>
      </c>
      <c r="R236" s="196">
        <v>222</v>
      </c>
      <c r="S236" s="196">
        <v>106</v>
      </c>
      <c r="T236" s="196">
        <v>31</v>
      </c>
      <c r="U236" s="196">
        <v>23</v>
      </c>
      <c r="V236" s="196">
        <v>11</v>
      </c>
      <c r="W236" s="196">
        <v>3</v>
      </c>
      <c r="X236" s="196">
        <v>7</v>
      </c>
      <c r="Y236" s="196">
        <v>2</v>
      </c>
      <c r="Z236" s="196">
        <v>23</v>
      </c>
      <c r="AA236" s="196">
        <v>1523</v>
      </c>
      <c r="AB236" s="196">
        <v>705</v>
      </c>
      <c r="AC236" s="196">
        <v>572</v>
      </c>
      <c r="AD236" s="196">
        <v>286</v>
      </c>
      <c r="AE236" s="196">
        <v>130</v>
      </c>
      <c r="AF236" s="196">
        <v>64</v>
      </c>
      <c r="AG236" s="196">
        <v>47</v>
      </c>
      <c r="AH236" s="196">
        <v>26</v>
      </c>
      <c r="AI236" s="196">
        <v>18</v>
      </c>
      <c r="AJ236" s="196">
        <v>17</v>
      </c>
      <c r="AK236" s="196">
        <v>11</v>
      </c>
      <c r="AL236" s="196">
        <v>157</v>
      </c>
      <c r="AM236" s="196">
        <v>2033</v>
      </c>
    </row>
    <row r="237" spans="1:39" x14ac:dyDescent="0.2">
      <c r="A237" s="40" t="s">
        <v>825</v>
      </c>
      <c r="B237" s="40" t="s">
        <v>74</v>
      </c>
      <c r="C237" s="195">
        <v>2014</v>
      </c>
      <c r="D237" s="196">
        <v>48</v>
      </c>
      <c r="E237" s="196">
        <v>33</v>
      </c>
      <c r="F237" s="196">
        <v>14</v>
      </c>
      <c r="G237" s="196">
        <v>4</v>
      </c>
      <c r="H237" s="196">
        <v>5</v>
      </c>
      <c r="I237" s="196">
        <v>4</v>
      </c>
      <c r="J237" s="196">
        <v>1</v>
      </c>
      <c r="K237" s="196">
        <v>2</v>
      </c>
      <c r="L237" s="196">
        <v>1</v>
      </c>
      <c r="M237" s="196">
        <v>0</v>
      </c>
      <c r="N237" s="196">
        <v>1</v>
      </c>
      <c r="O237" s="196">
        <v>113</v>
      </c>
      <c r="P237" s="196">
        <v>625</v>
      </c>
      <c r="Q237" s="196">
        <v>395</v>
      </c>
      <c r="R237" s="196">
        <v>152</v>
      </c>
      <c r="S237" s="196">
        <v>42</v>
      </c>
      <c r="T237" s="196">
        <v>16</v>
      </c>
      <c r="U237" s="196">
        <v>11</v>
      </c>
      <c r="V237" s="196">
        <v>10</v>
      </c>
      <c r="W237" s="196">
        <v>3</v>
      </c>
      <c r="X237" s="196">
        <v>2</v>
      </c>
      <c r="Y237" s="196">
        <v>1</v>
      </c>
      <c r="Z237" s="196">
        <v>2</v>
      </c>
      <c r="AA237" s="196">
        <v>1259</v>
      </c>
      <c r="AB237" s="196">
        <v>673</v>
      </c>
      <c r="AC237" s="196">
        <v>428</v>
      </c>
      <c r="AD237" s="196">
        <v>166</v>
      </c>
      <c r="AE237" s="196">
        <v>46</v>
      </c>
      <c r="AF237" s="196">
        <v>21</v>
      </c>
      <c r="AG237" s="196">
        <v>15</v>
      </c>
      <c r="AH237" s="196">
        <v>11</v>
      </c>
      <c r="AI237" s="196">
        <v>5</v>
      </c>
      <c r="AJ237" s="196">
        <v>3</v>
      </c>
      <c r="AK237" s="196">
        <v>1</v>
      </c>
      <c r="AL237" s="196">
        <v>3</v>
      </c>
      <c r="AM237" s="196">
        <v>1372</v>
      </c>
    </row>
    <row r="238" spans="1:39" x14ac:dyDescent="0.2">
      <c r="A238" s="40" t="s">
        <v>826</v>
      </c>
      <c r="B238" s="40" t="s">
        <v>75</v>
      </c>
      <c r="C238" s="195">
        <v>2014</v>
      </c>
      <c r="D238" s="196">
        <v>22</v>
      </c>
      <c r="E238" s="196">
        <v>4</v>
      </c>
      <c r="F238" s="196">
        <v>2</v>
      </c>
      <c r="G238" s="196">
        <v>1</v>
      </c>
      <c r="H238" s="196">
        <v>0</v>
      </c>
      <c r="I238" s="196">
        <v>1</v>
      </c>
      <c r="J238" s="196">
        <v>0</v>
      </c>
      <c r="K238" s="196">
        <v>0</v>
      </c>
      <c r="L238" s="196">
        <v>0</v>
      </c>
      <c r="M238" s="196">
        <v>0</v>
      </c>
      <c r="N238" s="196">
        <v>0</v>
      </c>
      <c r="O238" s="196">
        <v>30</v>
      </c>
      <c r="P238" s="196">
        <v>213</v>
      </c>
      <c r="Q238" s="196">
        <v>51</v>
      </c>
      <c r="R238" s="196">
        <v>35</v>
      </c>
      <c r="S238" s="196">
        <v>20</v>
      </c>
      <c r="T238" s="196">
        <v>10</v>
      </c>
      <c r="U238" s="196">
        <v>6</v>
      </c>
      <c r="V238" s="196">
        <v>4</v>
      </c>
      <c r="W238" s="196">
        <v>1</v>
      </c>
      <c r="X238" s="196">
        <v>0</v>
      </c>
      <c r="Y238" s="196">
        <v>1</v>
      </c>
      <c r="Z238" s="196">
        <v>0</v>
      </c>
      <c r="AA238" s="196">
        <v>341</v>
      </c>
      <c r="AB238" s="196">
        <v>235</v>
      </c>
      <c r="AC238" s="196">
        <v>55</v>
      </c>
      <c r="AD238" s="196">
        <v>37</v>
      </c>
      <c r="AE238" s="196">
        <v>21</v>
      </c>
      <c r="AF238" s="196">
        <v>10</v>
      </c>
      <c r="AG238" s="196">
        <v>7</v>
      </c>
      <c r="AH238" s="196">
        <v>4</v>
      </c>
      <c r="AI238" s="196">
        <v>1</v>
      </c>
      <c r="AJ238" s="196">
        <v>0</v>
      </c>
      <c r="AK238" s="196">
        <v>1</v>
      </c>
      <c r="AL238" s="196">
        <v>0</v>
      </c>
      <c r="AM238" s="196">
        <v>371</v>
      </c>
    </row>
    <row r="239" spans="1:39" x14ac:dyDescent="0.2">
      <c r="A239" s="40" t="s">
        <v>827</v>
      </c>
      <c r="B239" s="40" t="s">
        <v>76</v>
      </c>
      <c r="C239" s="195">
        <v>2014</v>
      </c>
      <c r="D239" s="196">
        <v>69</v>
      </c>
      <c r="E239" s="196">
        <v>100</v>
      </c>
      <c r="F239" s="196">
        <v>49</v>
      </c>
      <c r="G239" s="196">
        <v>30</v>
      </c>
      <c r="H239" s="196">
        <v>33</v>
      </c>
      <c r="I239" s="196">
        <v>18</v>
      </c>
      <c r="J239" s="196">
        <v>15</v>
      </c>
      <c r="K239" s="196">
        <v>6</v>
      </c>
      <c r="L239" s="196">
        <v>9</v>
      </c>
      <c r="M239" s="196">
        <v>4</v>
      </c>
      <c r="N239" s="196">
        <v>32</v>
      </c>
      <c r="O239" s="196">
        <v>365</v>
      </c>
      <c r="P239" s="196">
        <v>479</v>
      </c>
      <c r="Q239" s="196">
        <v>520</v>
      </c>
      <c r="R239" s="196">
        <v>227</v>
      </c>
      <c r="S239" s="196">
        <v>101</v>
      </c>
      <c r="T239" s="196">
        <v>26</v>
      </c>
      <c r="U239" s="196">
        <v>29</v>
      </c>
      <c r="V239" s="196">
        <v>30</v>
      </c>
      <c r="W239" s="196">
        <v>20</v>
      </c>
      <c r="X239" s="196">
        <v>11</v>
      </c>
      <c r="Y239" s="196">
        <v>5</v>
      </c>
      <c r="Z239" s="196">
        <v>11</v>
      </c>
      <c r="AA239" s="196">
        <v>1459</v>
      </c>
      <c r="AB239" s="196">
        <v>549</v>
      </c>
      <c r="AC239" s="196">
        <v>624</v>
      </c>
      <c r="AD239" s="196">
        <v>277</v>
      </c>
      <c r="AE239" s="196">
        <v>131</v>
      </c>
      <c r="AF239" s="196">
        <v>59</v>
      </c>
      <c r="AG239" s="196">
        <v>47</v>
      </c>
      <c r="AH239" s="196">
        <v>46</v>
      </c>
      <c r="AI239" s="196">
        <v>27</v>
      </c>
      <c r="AJ239" s="196">
        <v>20</v>
      </c>
      <c r="AK239" s="196">
        <v>10</v>
      </c>
      <c r="AL239" s="196">
        <v>43</v>
      </c>
      <c r="AM239" s="196">
        <v>1833</v>
      </c>
    </row>
    <row r="240" spans="1:39" x14ac:dyDescent="0.2">
      <c r="A240" s="40" t="s">
        <v>828</v>
      </c>
      <c r="B240" s="40" t="s">
        <v>77</v>
      </c>
      <c r="C240" s="195">
        <v>2014</v>
      </c>
      <c r="D240" s="196">
        <v>134</v>
      </c>
      <c r="E240" s="196">
        <v>108</v>
      </c>
      <c r="F240" s="196">
        <v>87</v>
      </c>
      <c r="G240" s="196">
        <v>61</v>
      </c>
      <c r="H240" s="196">
        <v>46</v>
      </c>
      <c r="I240" s="196">
        <v>40</v>
      </c>
      <c r="J240" s="196">
        <v>47</v>
      </c>
      <c r="K240" s="196">
        <v>35</v>
      </c>
      <c r="L240" s="196">
        <v>19</v>
      </c>
      <c r="M240" s="196">
        <v>17</v>
      </c>
      <c r="N240" s="196">
        <v>75</v>
      </c>
      <c r="O240" s="196">
        <v>669</v>
      </c>
      <c r="P240" s="196">
        <v>1041</v>
      </c>
      <c r="Q240" s="196">
        <v>860</v>
      </c>
      <c r="R240" s="196">
        <v>531</v>
      </c>
      <c r="S240" s="196">
        <v>201</v>
      </c>
      <c r="T240" s="196">
        <v>68</v>
      </c>
      <c r="U240" s="196">
        <v>59</v>
      </c>
      <c r="V240" s="196">
        <v>32</v>
      </c>
      <c r="W240" s="196">
        <v>72</v>
      </c>
      <c r="X240" s="196">
        <v>20</v>
      </c>
      <c r="Y240" s="196">
        <v>11</v>
      </c>
      <c r="Z240" s="196">
        <v>15</v>
      </c>
      <c r="AA240" s="196">
        <v>2910</v>
      </c>
      <c r="AB240" s="196">
        <v>1187</v>
      </c>
      <c r="AC240" s="196">
        <v>978</v>
      </c>
      <c r="AD240" s="196">
        <v>629</v>
      </c>
      <c r="AE240" s="196">
        <v>266</v>
      </c>
      <c r="AF240" s="196">
        <v>114</v>
      </c>
      <c r="AG240" s="196">
        <v>101</v>
      </c>
      <c r="AH240" s="196">
        <v>81</v>
      </c>
      <c r="AI240" s="196">
        <v>107</v>
      </c>
      <c r="AJ240" s="196">
        <v>39</v>
      </c>
      <c r="AK240" s="196">
        <v>28</v>
      </c>
      <c r="AL240" s="196">
        <v>90</v>
      </c>
      <c r="AM240" s="196">
        <v>3620</v>
      </c>
    </row>
    <row r="241" spans="1:41" x14ac:dyDescent="0.2">
      <c r="A241" s="40" t="s">
        <v>829</v>
      </c>
      <c r="B241" s="40" t="s">
        <v>78</v>
      </c>
      <c r="C241" s="195">
        <v>2014</v>
      </c>
      <c r="D241" s="196">
        <v>113</v>
      </c>
      <c r="E241" s="196">
        <v>62</v>
      </c>
      <c r="F241" s="196">
        <v>39</v>
      </c>
      <c r="G241" s="196">
        <v>19</v>
      </c>
      <c r="H241" s="196">
        <v>17</v>
      </c>
      <c r="I241" s="196">
        <v>20</v>
      </c>
      <c r="J241" s="196">
        <v>17</v>
      </c>
      <c r="K241" s="196">
        <v>10</v>
      </c>
      <c r="L241" s="196">
        <v>9</v>
      </c>
      <c r="M241" s="196">
        <v>3</v>
      </c>
      <c r="N241" s="196">
        <v>73</v>
      </c>
      <c r="O241" s="196">
        <v>382</v>
      </c>
      <c r="P241" s="196">
        <v>313</v>
      </c>
      <c r="Q241" s="196">
        <v>248</v>
      </c>
      <c r="R241" s="196">
        <v>165</v>
      </c>
      <c r="S241" s="196">
        <v>56</v>
      </c>
      <c r="T241" s="196">
        <v>29</v>
      </c>
      <c r="U241" s="196">
        <v>7</v>
      </c>
      <c r="V241" s="196">
        <v>18</v>
      </c>
      <c r="W241" s="196">
        <v>7</v>
      </c>
      <c r="X241" s="196">
        <v>6</v>
      </c>
      <c r="Y241" s="196">
        <v>4</v>
      </c>
      <c r="Z241" s="196">
        <v>9</v>
      </c>
      <c r="AA241" s="196">
        <v>862</v>
      </c>
      <c r="AB241" s="196">
        <v>426</v>
      </c>
      <c r="AC241" s="196">
        <v>310</v>
      </c>
      <c r="AD241" s="196">
        <v>204</v>
      </c>
      <c r="AE241" s="196">
        <v>76</v>
      </c>
      <c r="AF241" s="196">
        <v>46</v>
      </c>
      <c r="AG241" s="196">
        <v>27</v>
      </c>
      <c r="AH241" s="196">
        <v>35</v>
      </c>
      <c r="AI241" s="196">
        <v>17</v>
      </c>
      <c r="AJ241" s="196">
        <v>15</v>
      </c>
      <c r="AK241" s="196">
        <v>7</v>
      </c>
      <c r="AL241" s="196">
        <v>82</v>
      </c>
      <c r="AM241" s="196">
        <v>1245</v>
      </c>
    </row>
    <row r="242" spans="1:41" x14ac:dyDescent="0.2">
      <c r="A242" s="40" t="s">
        <v>830</v>
      </c>
      <c r="B242" s="40" t="s">
        <v>79</v>
      </c>
      <c r="C242" s="195">
        <v>2014</v>
      </c>
      <c r="D242" s="196">
        <v>85</v>
      </c>
      <c r="E242" s="196">
        <v>42</v>
      </c>
      <c r="F242" s="196">
        <v>34</v>
      </c>
      <c r="G242" s="196">
        <v>17</v>
      </c>
      <c r="H242" s="196">
        <v>3</v>
      </c>
      <c r="I242" s="196">
        <v>3</v>
      </c>
      <c r="J242" s="196">
        <v>1</v>
      </c>
      <c r="K242" s="196">
        <v>1</v>
      </c>
      <c r="L242" s="196">
        <v>0</v>
      </c>
      <c r="M242" s="196">
        <v>0</v>
      </c>
      <c r="N242" s="196">
        <v>0</v>
      </c>
      <c r="O242" s="196">
        <v>186</v>
      </c>
      <c r="P242" s="196">
        <v>535</v>
      </c>
      <c r="Q242" s="196">
        <v>355</v>
      </c>
      <c r="R242" s="196">
        <v>223</v>
      </c>
      <c r="S242" s="196">
        <v>133</v>
      </c>
      <c r="T242" s="196">
        <v>35</v>
      </c>
      <c r="U242" s="196">
        <v>5</v>
      </c>
      <c r="V242" s="196">
        <v>3</v>
      </c>
      <c r="W242" s="196">
        <v>0</v>
      </c>
      <c r="X242" s="196">
        <v>0</v>
      </c>
      <c r="Y242" s="196">
        <v>0</v>
      </c>
      <c r="Z242" s="196">
        <v>0</v>
      </c>
      <c r="AA242" s="196">
        <v>1289</v>
      </c>
      <c r="AB242" s="196">
        <v>655</v>
      </c>
      <c r="AC242" s="196">
        <v>410</v>
      </c>
      <c r="AD242" s="196">
        <v>267</v>
      </c>
      <c r="AE242" s="196">
        <v>151</v>
      </c>
      <c r="AF242" s="196">
        <v>38</v>
      </c>
      <c r="AG242" s="196">
        <v>10</v>
      </c>
      <c r="AH242" s="196">
        <v>4</v>
      </c>
      <c r="AI242" s="196">
        <v>1</v>
      </c>
      <c r="AJ242" s="196">
        <v>0</v>
      </c>
      <c r="AK242" s="196">
        <v>0</v>
      </c>
      <c r="AL242" s="196">
        <v>0</v>
      </c>
      <c r="AM242" s="196">
        <v>1536</v>
      </c>
    </row>
    <row r="243" spans="1:41" x14ac:dyDescent="0.2">
      <c r="A243" s="40" t="s">
        <v>831</v>
      </c>
      <c r="B243" s="40" t="s">
        <v>80</v>
      </c>
      <c r="C243" s="195">
        <v>2014</v>
      </c>
      <c r="D243" s="196">
        <v>218</v>
      </c>
      <c r="E243" s="196">
        <v>145</v>
      </c>
      <c r="F243" s="196">
        <v>94</v>
      </c>
      <c r="G243" s="196">
        <v>47</v>
      </c>
      <c r="H243" s="196">
        <v>25</v>
      </c>
      <c r="I243" s="196">
        <v>9</v>
      </c>
      <c r="J243" s="196">
        <v>8</v>
      </c>
      <c r="K243" s="196">
        <v>4</v>
      </c>
      <c r="L243" s="196">
        <v>3</v>
      </c>
      <c r="M243" s="196">
        <v>3</v>
      </c>
      <c r="N243" s="196">
        <v>13</v>
      </c>
      <c r="O243" s="196">
        <v>569</v>
      </c>
      <c r="P243" s="196">
        <v>523</v>
      </c>
      <c r="Q243" s="196">
        <v>497</v>
      </c>
      <c r="R243" s="196">
        <v>284</v>
      </c>
      <c r="S243" s="196">
        <v>145</v>
      </c>
      <c r="T243" s="196">
        <v>25</v>
      </c>
      <c r="U243" s="196">
        <v>9</v>
      </c>
      <c r="V243" s="196">
        <v>3</v>
      </c>
      <c r="W243" s="196">
        <v>2</v>
      </c>
      <c r="X243" s="196">
        <v>1</v>
      </c>
      <c r="Y243" s="196">
        <v>0</v>
      </c>
      <c r="Z243" s="196">
        <v>2</v>
      </c>
      <c r="AA243" s="196">
        <v>1491</v>
      </c>
      <c r="AB243" s="196">
        <v>748</v>
      </c>
      <c r="AC243" s="196">
        <v>649</v>
      </c>
      <c r="AD243" s="196">
        <v>379</v>
      </c>
      <c r="AE243" s="196">
        <v>192</v>
      </c>
      <c r="AF243" s="196">
        <v>50</v>
      </c>
      <c r="AG243" s="196">
        <v>18</v>
      </c>
      <c r="AH243" s="196">
        <v>11</v>
      </c>
      <c r="AI243" s="196">
        <v>6</v>
      </c>
      <c r="AJ243" s="196">
        <v>4</v>
      </c>
      <c r="AK243" s="196">
        <v>3</v>
      </c>
      <c r="AL243" s="196">
        <v>15</v>
      </c>
      <c r="AM243" s="196">
        <v>2075</v>
      </c>
    </row>
    <row r="244" spans="1:41" s="43" customFormat="1" x14ac:dyDescent="0.2">
      <c r="A244" s="40" t="s">
        <v>832</v>
      </c>
      <c r="B244" s="43" t="s">
        <v>24</v>
      </c>
      <c r="C244" s="195">
        <v>2014</v>
      </c>
      <c r="D244" s="196">
        <v>3341</v>
      </c>
      <c r="E244" s="196">
        <v>2189</v>
      </c>
      <c r="F244" s="196">
        <v>1394</v>
      </c>
      <c r="G244" s="196">
        <v>735</v>
      </c>
      <c r="H244" s="196">
        <v>538</v>
      </c>
      <c r="I244" s="196">
        <v>423</v>
      </c>
      <c r="J244" s="196">
        <v>309</v>
      </c>
      <c r="K244" s="196">
        <v>293</v>
      </c>
      <c r="L244" s="196">
        <v>206</v>
      </c>
      <c r="M244" s="196">
        <v>124</v>
      </c>
      <c r="N244" s="196">
        <v>1305</v>
      </c>
      <c r="O244" s="196">
        <v>10857</v>
      </c>
      <c r="P244" s="196">
        <v>18491</v>
      </c>
      <c r="Q244" s="196">
        <v>15145</v>
      </c>
      <c r="R244" s="196">
        <v>9594</v>
      </c>
      <c r="S244" s="196">
        <v>3810</v>
      </c>
      <c r="T244" s="196">
        <v>1075</v>
      </c>
      <c r="U244" s="196">
        <v>702</v>
      </c>
      <c r="V244" s="196">
        <v>483</v>
      </c>
      <c r="W244" s="196">
        <v>497</v>
      </c>
      <c r="X244" s="196">
        <v>199</v>
      </c>
      <c r="Y244" s="196">
        <v>125</v>
      </c>
      <c r="Z244" s="196">
        <v>321</v>
      </c>
      <c r="AA244" s="196">
        <v>50442</v>
      </c>
      <c r="AB244" s="196">
        <v>22057</v>
      </c>
      <c r="AC244" s="196">
        <v>17446</v>
      </c>
      <c r="AD244" s="196">
        <v>11035</v>
      </c>
      <c r="AE244" s="196">
        <v>4566</v>
      </c>
      <c r="AF244" s="196">
        <v>1620</v>
      </c>
      <c r="AG244" s="196">
        <v>1134</v>
      </c>
      <c r="AH244" s="196">
        <v>800</v>
      </c>
      <c r="AI244" s="196">
        <v>793</v>
      </c>
      <c r="AJ244" s="196">
        <v>406</v>
      </c>
      <c r="AK244" s="196">
        <v>250</v>
      </c>
      <c r="AL244" s="196">
        <v>1628</v>
      </c>
      <c r="AM244" s="196">
        <v>61735</v>
      </c>
      <c r="AO244" s="40"/>
    </row>
    <row r="245" spans="1:41" x14ac:dyDescent="0.2">
      <c r="A245" s="40" t="s">
        <v>833</v>
      </c>
      <c r="B245" s="40" t="s">
        <v>49</v>
      </c>
      <c r="C245" s="195">
        <v>2015</v>
      </c>
      <c r="D245" s="196">
        <v>64</v>
      </c>
      <c r="E245" s="196">
        <v>49</v>
      </c>
      <c r="F245" s="196">
        <v>41</v>
      </c>
      <c r="G245" s="196">
        <v>22</v>
      </c>
      <c r="H245" s="196">
        <v>15</v>
      </c>
      <c r="I245" s="196">
        <v>8</v>
      </c>
      <c r="J245" s="196">
        <v>4</v>
      </c>
      <c r="K245" s="196">
        <v>9</v>
      </c>
      <c r="L245" s="196">
        <v>5</v>
      </c>
      <c r="M245" s="196">
        <v>4</v>
      </c>
      <c r="N245" s="196">
        <v>35</v>
      </c>
      <c r="O245" s="196">
        <v>256</v>
      </c>
      <c r="P245" s="196">
        <v>543</v>
      </c>
      <c r="Q245" s="196">
        <v>494</v>
      </c>
      <c r="R245" s="196">
        <v>306</v>
      </c>
      <c r="S245" s="196">
        <v>80</v>
      </c>
      <c r="T245" s="196">
        <v>32</v>
      </c>
      <c r="U245" s="196">
        <v>9</v>
      </c>
      <c r="V245" s="196">
        <v>4</v>
      </c>
      <c r="W245" s="196">
        <v>6</v>
      </c>
      <c r="X245" s="196">
        <v>3</v>
      </c>
      <c r="Y245" s="196">
        <v>2</v>
      </c>
      <c r="Z245" s="196">
        <v>4</v>
      </c>
      <c r="AA245" s="196">
        <v>1483</v>
      </c>
      <c r="AB245" s="196">
        <v>608</v>
      </c>
      <c r="AC245" s="196">
        <v>544</v>
      </c>
      <c r="AD245" s="196">
        <v>347</v>
      </c>
      <c r="AE245" s="196">
        <v>102</v>
      </c>
      <c r="AF245" s="196">
        <v>49</v>
      </c>
      <c r="AG245" s="196">
        <v>18</v>
      </c>
      <c r="AH245" s="196">
        <v>8</v>
      </c>
      <c r="AI245" s="196">
        <v>15</v>
      </c>
      <c r="AJ245" s="196">
        <v>9</v>
      </c>
      <c r="AK245" s="196">
        <v>6</v>
      </c>
      <c r="AL245" s="196">
        <v>40</v>
      </c>
      <c r="AM245" s="196">
        <v>1746</v>
      </c>
    </row>
    <row r="246" spans="1:41" x14ac:dyDescent="0.2">
      <c r="A246" s="40" t="s">
        <v>834</v>
      </c>
      <c r="B246" s="40" t="s">
        <v>50</v>
      </c>
      <c r="C246" s="195">
        <v>2015</v>
      </c>
      <c r="D246" s="196">
        <v>75</v>
      </c>
      <c r="E246" s="196">
        <v>66</v>
      </c>
      <c r="F246" s="196">
        <v>38</v>
      </c>
      <c r="G246" s="196">
        <v>16</v>
      </c>
      <c r="H246" s="196">
        <v>7</v>
      </c>
      <c r="I246" s="196">
        <v>8</v>
      </c>
      <c r="J246" s="196">
        <v>6</v>
      </c>
      <c r="K246" s="196">
        <v>2</v>
      </c>
      <c r="L246" s="196">
        <v>5</v>
      </c>
      <c r="M246" s="196">
        <v>5</v>
      </c>
      <c r="N246" s="196">
        <v>14</v>
      </c>
      <c r="O246" s="196">
        <v>242</v>
      </c>
      <c r="P246" s="196">
        <v>690</v>
      </c>
      <c r="Q246" s="196">
        <v>530</v>
      </c>
      <c r="R246" s="196">
        <v>394</v>
      </c>
      <c r="S246" s="196">
        <v>108</v>
      </c>
      <c r="T246" s="196">
        <v>39</v>
      </c>
      <c r="U246" s="196">
        <v>22</v>
      </c>
      <c r="V246" s="196">
        <v>7</v>
      </c>
      <c r="W246" s="196">
        <v>3</v>
      </c>
      <c r="X246" s="196">
        <v>1</v>
      </c>
      <c r="Y246" s="196">
        <v>0</v>
      </c>
      <c r="Z246" s="196">
        <v>3</v>
      </c>
      <c r="AA246" s="196">
        <v>1797</v>
      </c>
      <c r="AB246" s="196">
        <v>789</v>
      </c>
      <c r="AC246" s="196">
        <v>603</v>
      </c>
      <c r="AD246" s="196">
        <v>440</v>
      </c>
      <c r="AE246" s="196">
        <v>126</v>
      </c>
      <c r="AF246" s="196">
        <v>50</v>
      </c>
      <c r="AG246" s="196">
        <v>32</v>
      </c>
      <c r="AH246" s="196">
        <v>13</v>
      </c>
      <c r="AI246" s="196">
        <v>5</v>
      </c>
      <c r="AJ246" s="196">
        <v>6</v>
      </c>
      <c r="AK246" s="196">
        <v>5</v>
      </c>
      <c r="AL246" s="196">
        <v>17</v>
      </c>
      <c r="AM246" s="196">
        <v>2086</v>
      </c>
    </row>
    <row r="247" spans="1:41" x14ac:dyDescent="0.2">
      <c r="A247" s="40" t="s">
        <v>835</v>
      </c>
      <c r="B247" s="40" t="s">
        <v>51</v>
      </c>
      <c r="C247" s="195">
        <v>2015</v>
      </c>
      <c r="D247" s="196">
        <v>137</v>
      </c>
      <c r="E247" s="196">
        <v>36</v>
      </c>
      <c r="F247" s="196">
        <v>22</v>
      </c>
      <c r="G247" s="196">
        <v>28</v>
      </c>
      <c r="H247" s="196">
        <v>13</v>
      </c>
      <c r="I247" s="196">
        <v>23</v>
      </c>
      <c r="J247" s="196">
        <v>16</v>
      </c>
      <c r="K247" s="196">
        <v>8</v>
      </c>
      <c r="L247" s="196">
        <v>31</v>
      </c>
      <c r="M247" s="196">
        <v>9</v>
      </c>
      <c r="N247" s="196">
        <v>23</v>
      </c>
      <c r="O247" s="196">
        <v>346</v>
      </c>
      <c r="P247" s="196">
        <v>1090</v>
      </c>
      <c r="Q247" s="196">
        <v>287</v>
      </c>
      <c r="R247" s="196">
        <v>123</v>
      </c>
      <c r="S247" s="196">
        <v>122</v>
      </c>
      <c r="T247" s="196">
        <v>44</v>
      </c>
      <c r="U247" s="196">
        <v>40</v>
      </c>
      <c r="V247" s="196">
        <v>24</v>
      </c>
      <c r="W247" s="196">
        <v>6</v>
      </c>
      <c r="X247" s="196">
        <v>8</v>
      </c>
      <c r="Y247" s="196">
        <v>7</v>
      </c>
      <c r="Z247" s="196">
        <v>11</v>
      </c>
      <c r="AA247" s="196">
        <v>1762</v>
      </c>
      <c r="AB247" s="196">
        <v>1235</v>
      </c>
      <c r="AC247" s="196">
        <v>326</v>
      </c>
      <c r="AD247" s="196">
        <v>145</v>
      </c>
      <c r="AE247" s="196">
        <v>151</v>
      </c>
      <c r="AF247" s="196">
        <v>57</v>
      </c>
      <c r="AG247" s="196">
        <v>63</v>
      </c>
      <c r="AH247" s="196">
        <v>40</v>
      </c>
      <c r="AI247" s="196">
        <v>14</v>
      </c>
      <c r="AJ247" s="196">
        <v>39</v>
      </c>
      <c r="AK247" s="196">
        <v>16</v>
      </c>
      <c r="AL247" s="196">
        <v>34</v>
      </c>
      <c r="AM247" s="196">
        <v>2120</v>
      </c>
    </row>
    <row r="248" spans="1:41" x14ac:dyDescent="0.2">
      <c r="A248" s="40" t="s">
        <v>836</v>
      </c>
      <c r="B248" s="40" t="s">
        <v>52</v>
      </c>
      <c r="C248" s="195">
        <v>2015</v>
      </c>
      <c r="D248" s="196">
        <v>13</v>
      </c>
      <c r="E248" s="196">
        <v>22</v>
      </c>
      <c r="F248" s="196">
        <v>23</v>
      </c>
      <c r="G248" s="196">
        <v>11</v>
      </c>
      <c r="H248" s="196">
        <v>8</v>
      </c>
      <c r="I248" s="196">
        <v>3</v>
      </c>
      <c r="J248" s="196">
        <v>1</v>
      </c>
      <c r="K248" s="196">
        <v>1</v>
      </c>
      <c r="L248" s="196">
        <v>1</v>
      </c>
      <c r="M248" s="196">
        <v>0</v>
      </c>
      <c r="N248" s="196">
        <v>1</v>
      </c>
      <c r="O248" s="196">
        <v>84</v>
      </c>
      <c r="P248" s="196">
        <v>246</v>
      </c>
      <c r="Q248" s="196">
        <v>338</v>
      </c>
      <c r="R248" s="196">
        <v>283</v>
      </c>
      <c r="S248" s="196">
        <v>161</v>
      </c>
      <c r="T248" s="196">
        <v>36</v>
      </c>
      <c r="U248" s="196">
        <v>13</v>
      </c>
      <c r="V248" s="196">
        <v>7</v>
      </c>
      <c r="W248" s="196">
        <v>2</v>
      </c>
      <c r="X248" s="196">
        <v>4</v>
      </c>
      <c r="Y248" s="196">
        <v>2</v>
      </c>
      <c r="Z248" s="196">
        <v>2</v>
      </c>
      <c r="AA248" s="196">
        <v>1094</v>
      </c>
      <c r="AB248" s="196">
        <v>261</v>
      </c>
      <c r="AC248" s="196">
        <v>360</v>
      </c>
      <c r="AD248" s="196">
        <v>306</v>
      </c>
      <c r="AE248" s="196">
        <v>172</v>
      </c>
      <c r="AF248" s="196">
        <v>44</v>
      </c>
      <c r="AG248" s="196">
        <v>16</v>
      </c>
      <c r="AH248" s="196">
        <v>8</v>
      </c>
      <c r="AI248" s="196">
        <v>3</v>
      </c>
      <c r="AJ248" s="196">
        <v>5</v>
      </c>
      <c r="AK248" s="196">
        <v>2</v>
      </c>
      <c r="AL248" s="196">
        <v>3</v>
      </c>
      <c r="AM248" s="196">
        <v>1180</v>
      </c>
    </row>
    <row r="249" spans="1:41" x14ac:dyDescent="0.2">
      <c r="A249" s="40" t="s">
        <v>837</v>
      </c>
      <c r="B249" s="40" t="s">
        <v>53</v>
      </c>
      <c r="C249" s="195">
        <v>2015</v>
      </c>
      <c r="D249" s="196">
        <v>37</v>
      </c>
      <c r="E249" s="196">
        <v>27</v>
      </c>
      <c r="F249" s="196">
        <v>24</v>
      </c>
      <c r="G249" s="196">
        <v>21</v>
      </c>
      <c r="H249" s="196">
        <v>4</v>
      </c>
      <c r="I249" s="196">
        <v>2</v>
      </c>
      <c r="J249" s="196">
        <v>7</v>
      </c>
      <c r="K249" s="196">
        <v>4</v>
      </c>
      <c r="L249" s="196">
        <v>5</v>
      </c>
      <c r="M249" s="196">
        <v>2</v>
      </c>
      <c r="N249" s="196">
        <v>10</v>
      </c>
      <c r="O249" s="196">
        <v>143</v>
      </c>
      <c r="P249" s="196">
        <v>147</v>
      </c>
      <c r="Q249" s="196">
        <v>148</v>
      </c>
      <c r="R249" s="196">
        <v>110</v>
      </c>
      <c r="S249" s="196">
        <v>34</v>
      </c>
      <c r="T249" s="196">
        <v>11</v>
      </c>
      <c r="U249" s="196">
        <v>6</v>
      </c>
      <c r="V249" s="196">
        <v>9</v>
      </c>
      <c r="W249" s="196">
        <v>5</v>
      </c>
      <c r="X249" s="196">
        <v>1</v>
      </c>
      <c r="Y249" s="196">
        <v>0</v>
      </c>
      <c r="Z249" s="196">
        <v>5</v>
      </c>
      <c r="AA249" s="196">
        <v>476</v>
      </c>
      <c r="AB249" s="196">
        <v>184</v>
      </c>
      <c r="AC249" s="196">
        <v>181</v>
      </c>
      <c r="AD249" s="196">
        <v>137</v>
      </c>
      <c r="AE249" s="196">
        <v>56</v>
      </c>
      <c r="AF249" s="196">
        <v>16</v>
      </c>
      <c r="AG249" s="196">
        <v>8</v>
      </c>
      <c r="AH249" s="196">
        <v>18</v>
      </c>
      <c r="AI249" s="196">
        <v>9</v>
      </c>
      <c r="AJ249" s="196">
        <v>7</v>
      </c>
      <c r="AK249" s="196">
        <v>3</v>
      </c>
      <c r="AL249" s="196">
        <v>15</v>
      </c>
      <c r="AM249" s="196">
        <v>634</v>
      </c>
    </row>
    <row r="250" spans="1:41" x14ac:dyDescent="0.2">
      <c r="A250" s="40" t="s">
        <v>838</v>
      </c>
      <c r="B250" s="40" t="s">
        <v>54</v>
      </c>
      <c r="C250" s="195">
        <v>2015</v>
      </c>
      <c r="D250" s="196">
        <v>120</v>
      </c>
      <c r="E250" s="196">
        <v>130</v>
      </c>
      <c r="F250" s="196">
        <v>80</v>
      </c>
      <c r="G250" s="196">
        <v>56</v>
      </c>
      <c r="H250" s="196">
        <v>40</v>
      </c>
      <c r="I250" s="196">
        <v>26</v>
      </c>
      <c r="J250" s="196">
        <v>20</v>
      </c>
      <c r="K250" s="196">
        <v>15</v>
      </c>
      <c r="L250" s="196">
        <v>13</v>
      </c>
      <c r="M250" s="196">
        <v>14</v>
      </c>
      <c r="N250" s="196">
        <v>104</v>
      </c>
      <c r="O250" s="196">
        <v>618</v>
      </c>
      <c r="P250" s="196">
        <v>326</v>
      </c>
      <c r="Q250" s="196">
        <v>369</v>
      </c>
      <c r="R250" s="196">
        <v>326</v>
      </c>
      <c r="S250" s="196">
        <v>334</v>
      </c>
      <c r="T250" s="196">
        <v>139</v>
      </c>
      <c r="U250" s="196">
        <v>76</v>
      </c>
      <c r="V250" s="196">
        <v>35</v>
      </c>
      <c r="W250" s="196">
        <v>20</v>
      </c>
      <c r="X250" s="196">
        <v>8</v>
      </c>
      <c r="Y250" s="196">
        <v>7</v>
      </c>
      <c r="Z250" s="196">
        <v>21</v>
      </c>
      <c r="AA250" s="196">
        <v>1661</v>
      </c>
      <c r="AB250" s="196">
        <v>450</v>
      </c>
      <c r="AC250" s="196">
        <v>503</v>
      </c>
      <c r="AD250" s="196">
        <v>409</v>
      </c>
      <c r="AE250" s="196">
        <v>391</v>
      </c>
      <c r="AF250" s="196">
        <v>179</v>
      </c>
      <c r="AG250" s="196">
        <v>102</v>
      </c>
      <c r="AH250" s="196">
        <v>57</v>
      </c>
      <c r="AI250" s="196">
        <v>36</v>
      </c>
      <c r="AJ250" s="196">
        <v>21</v>
      </c>
      <c r="AK250" s="196">
        <v>23</v>
      </c>
      <c r="AL250" s="196">
        <v>126</v>
      </c>
      <c r="AM250" s="196">
        <v>2297</v>
      </c>
    </row>
    <row r="251" spans="1:41" x14ac:dyDescent="0.2">
      <c r="A251" s="40" t="s">
        <v>839</v>
      </c>
      <c r="B251" s="40" t="s">
        <v>55</v>
      </c>
      <c r="C251" s="195">
        <v>2015</v>
      </c>
      <c r="D251" s="196">
        <v>121</v>
      </c>
      <c r="E251" s="196">
        <v>45</v>
      </c>
      <c r="F251" s="196">
        <v>28</v>
      </c>
      <c r="G251" s="196">
        <v>13</v>
      </c>
      <c r="H251" s="196">
        <v>6</v>
      </c>
      <c r="I251" s="196">
        <v>12</v>
      </c>
      <c r="J251" s="196">
        <v>3</v>
      </c>
      <c r="K251" s="196">
        <v>6</v>
      </c>
      <c r="L251" s="196">
        <v>5</v>
      </c>
      <c r="M251" s="196">
        <v>3</v>
      </c>
      <c r="N251" s="196">
        <v>5</v>
      </c>
      <c r="O251" s="196">
        <v>247</v>
      </c>
      <c r="P251" s="196">
        <v>776</v>
      </c>
      <c r="Q251" s="196">
        <v>357</v>
      </c>
      <c r="R251" s="196">
        <v>211</v>
      </c>
      <c r="S251" s="196">
        <v>112</v>
      </c>
      <c r="T251" s="196">
        <v>45</v>
      </c>
      <c r="U251" s="196">
        <v>40</v>
      </c>
      <c r="V251" s="196">
        <v>14</v>
      </c>
      <c r="W251" s="196">
        <v>12</v>
      </c>
      <c r="X251" s="196">
        <v>12</v>
      </c>
      <c r="Y251" s="196">
        <v>6</v>
      </c>
      <c r="Z251" s="196">
        <v>10</v>
      </c>
      <c r="AA251" s="196">
        <v>1595</v>
      </c>
      <c r="AB251" s="196">
        <v>899</v>
      </c>
      <c r="AC251" s="196">
        <v>404</v>
      </c>
      <c r="AD251" s="196">
        <v>243</v>
      </c>
      <c r="AE251" s="196">
        <v>125</v>
      </c>
      <c r="AF251" s="196">
        <v>57</v>
      </c>
      <c r="AG251" s="196">
        <v>53</v>
      </c>
      <c r="AH251" s="196">
        <v>17</v>
      </c>
      <c r="AI251" s="196">
        <v>18</v>
      </c>
      <c r="AJ251" s="196">
        <v>18</v>
      </c>
      <c r="AK251" s="196">
        <v>9</v>
      </c>
      <c r="AL251" s="196">
        <v>18</v>
      </c>
      <c r="AM251" s="196">
        <v>1861</v>
      </c>
    </row>
    <row r="252" spans="1:41" x14ac:dyDescent="0.2">
      <c r="A252" s="40" t="s">
        <v>840</v>
      </c>
      <c r="B252" s="40" t="s">
        <v>56</v>
      </c>
      <c r="C252" s="195">
        <v>2015</v>
      </c>
      <c r="D252" s="196">
        <v>55</v>
      </c>
      <c r="E252" s="196">
        <v>72</v>
      </c>
      <c r="F252" s="196">
        <v>43</v>
      </c>
      <c r="G252" s="196">
        <v>17</v>
      </c>
      <c r="H252" s="196">
        <v>11</v>
      </c>
      <c r="I252" s="196">
        <v>10</v>
      </c>
      <c r="J252" s="196">
        <v>3</v>
      </c>
      <c r="K252" s="196">
        <v>3</v>
      </c>
      <c r="L252" s="196">
        <v>3</v>
      </c>
      <c r="M252" s="196">
        <v>1</v>
      </c>
      <c r="N252" s="196">
        <v>44</v>
      </c>
      <c r="O252" s="196">
        <v>262</v>
      </c>
      <c r="P252" s="196">
        <v>546</v>
      </c>
      <c r="Q252" s="196">
        <v>654</v>
      </c>
      <c r="R252" s="196">
        <v>235</v>
      </c>
      <c r="S252" s="196">
        <v>60</v>
      </c>
      <c r="T252" s="196">
        <v>15</v>
      </c>
      <c r="U252" s="196">
        <v>2</v>
      </c>
      <c r="V252" s="196">
        <v>0</v>
      </c>
      <c r="W252" s="196">
        <v>1</v>
      </c>
      <c r="X252" s="196">
        <v>2</v>
      </c>
      <c r="Y252" s="196">
        <v>0</v>
      </c>
      <c r="Z252" s="196">
        <v>9</v>
      </c>
      <c r="AA252" s="196">
        <v>1524</v>
      </c>
      <c r="AB252" s="196">
        <v>601</v>
      </c>
      <c r="AC252" s="196">
        <v>727</v>
      </c>
      <c r="AD252" s="196">
        <v>278</v>
      </c>
      <c r="AE252" s="196">
        <v>77</v>
      </c>
      <c r="AF252" s="196">
        <v>26</v>
      </c>
      <c r="AG252" s="196">
        <v>12</v>
      </c>
      <c r="AH252" s="196">
        <v>3</v>
      </c>
      <c r="AI252" s="196">
        <v>4</v>
      </c>
      <c r="AJ252" s="196">
        <v>5</v>
      </c>
      <c r="AK252" s="196">
        <v>1</v>
      </c>
      <c r="AL252" s="196">
        <v>53</v>
      </c>
      <c r="AM252" s="196">
        <v>1787</v>
      </c>
    </row>
    <row r="253" spans="1:41" x14ac:dyDescent="0.2">
      <c r="A253" s="40" t="s">
        <v>841</v>
      </c>
      <c r="B253" s="40" t="s">
        <v>57</v>
      </c>
      <c r="C253" s="195">
        <v>2015</v>
      </c>
      <c r="D253" s="196">
        <v>50</v>
      </c>
      <c r="E253" s="196">
        <v>65</v>
      </c>
      <c r="F253" s="196">
        <v>38</v>
      </c>
      <c r="G253" s="196">
        <v>22</v>
      </c>
      <c r="H253" s="196">
        <v>14</v>
      </c>
      <c r="I253" s="196">
        <v>6</v>
      </c>
      <c r="J253" s="196">
        <v>12</v>
      </c>
      <c r="K253" s="196">
        <v>7</v>
      </c>
      <c r="L253" s="196">
        <v>9</v>
      </c>
      <c r="M253" s="196">
        <v>4</v>
      </c>
      <c r="N253" s="196">
        <v>68</v>
      </c>
      <c r="O253" s="196">
        <v>295</v>
      </c>
      <c r="P253" s="196">
        <v>168</v>
      </c>
      <c r="Q253" s="196">
        <v>244</v>
      </c>
      <c r="R253" s="196">
        <v>284</v>
      </c>
      <c r="S253" s="196">
        <v>67</v>
      </c>
      <c r="T253" s="196">
        <v>74</v>
      </c>
      <c r="U253" s="196">
        <v>152</v>
      </c>
      <c r="V253" s="196">
        <v>23</v>
      </c>
      <c r="W253" s="196">
        <v>11</v>
      </c>
      <c r="X253" s="196">
        <v>4</v>
      </c>
      <c r="Y253" s="196">
        <v>4</v>
      </c>
      <c r="Z253" s="196">
        <v>18</v>
      </c>
      <c r="AA253" s="196">
        <v>1049</v>
      </c>
      <c r="AB253" s="196">
        <v>219</v>
      </c>
      <c r="AC253" s="196">
        <v>309</v>
      </c>
      <c r="AD253" s="196">
        <v>322</v>
      </c>
      <c r="AE253" s="196">
        <v>89</v>
      </c>
      <c r="AF253" s="196">
        <v>88</v>
      </c>
      <c r="AG253" s="196">
        <v>158</v>
      </c>
      <c r="AH253" s="196">
        <v>35</v>
      </c>
      <c r="AI253" s="196">
        <v>18</v>
      </c>
      <c r="AJ253" s="196">
        <v>13</v>
      </c>
      <c r="AK253" s="196">
        <v>8</v>
      </c>
      <c r="AL253" s="196">
        <v>86</v>
      </c>
      <c r="AM253" s="196">
        <v>1345</v>
      </c>
    </row>
    <row r="254" spans="1:41" x14ac:dyDescent="0.2">
      <c r="A254" s="40" t="s">
        <v>842</v>
      </c>
      <c r="B254" s="40" t="s">
        <v>58</v>
      </c>
      <c r="C254" s="195">
        <v>2015</v>
      </c>
      <c r="D254" s="196">
        <v>99</v>
      </c>
      <c r="E254" s="196">
        <v>80</v>
      </c>
      <c r="F254" s="196">
        <v>49</v>
      </c>
      <c r="G254" s="196">
        <v>34</v>
      </c>
      <c r="H254" s="196">
        <v>14</v>
      </c>
      <c r="I254" s="196">
        <v>10</v>
      </c>
      <c r="J254" s="196">
        <v>13</v>
      </c>
      <c r="K254" s="196">
        <v>11</v>
      </c>
      <c r="L254" s="196">
        <v>11</v>
      </c>
      <c r="M254" s="196">
        <v>7</v>
      </c>
      <c r="N254" s="196">
        <v>75</v>
      </c>
      <c r="O254" s="196">
        <v>403</v>
      </c>
      <c r="P254" s="196">
        <v>409</v>
      </c>
      <c r="Q254" s="196">
        <v>337</v>
      </c>
      <c r="R254" s="196">
        <v>216</v>
      </c>
      <c r="S254" s="196">
        <v>96</v>
      </c>
      <c r="T254" s="196">
        <v>19</v>
      </c>
      <c r="U254" s="196">
        <v>7</v>
      </c>
      <c r="V254" s="196">
        <v>19</v>
      </c>
      <c r="W254" s="196">
        <v>13</v>
      </c>
      <c r="X254" s="196">
        <v>10</v>
      </c>
      <c r="Y254" s="196">
        <v>4</v>
      </c>
      <c r="Z254" s="196">
        <v>12</v>
      </c>
      <c r="AA254" s="196">
        <v>1142</v>
      </c>
      <c r="AB254" s="196">
        <v>508</v>
      </c>
      <c r="AC254" s="196">
        <v>422</v>
      </c>
      <c r="AD254" s="196">
        <v>268</v>
      </c>
      <c r="AE254" s="196">
        <v>130</v>
      </c>
      <c r="AF254" s="196">
        <v>33</v>
      </c>
      <c r="AG254" s="196">
        <v>18</v>
      </c>
      <c r="AH254" s="196">
        <v>32</v>
      </c>
      <c r="AI254" s="196">
        <v>24</v>
      </c>
      <c r="AJ254" s="196">
        <v>22</v>
      </c>
      <c r="AK254" s="196">
        <v>11</v>
      </c>
      <c r="AL254" s="196">
        <v>87</v>
      </c>
      <c r="AM254" s="196">
        <v>1555</v>
      </c>
    </row>
    <row r="255" spans="1:41" x14ac:dyDescent="0.2">
      <c r="A255" s="40" t="s">
        <v>843</v>
      </c>
      <c r="B255" s="40" t="s">
        <v>59</v>
      </c>
      <c r="C255" s="195">
        <v>2015</v>
      </c>
      <c r="D255" s="196">
        <v>37</v>
      </c>
      <c r="E255" s="196">
        <v>13</v>
      </c>
      <c r="F255" s="196">
        <v>12</v>
      </c>
      <c r="G255" s="196">
        <v>3</v>
      </c>
      <c r="H255" s="196">
        <v>1</v>
      </c>
      <c r="I255" s="196">
        <v>0</v>
      </c>
      <c r="J255" s="196">
        <v>0</v>
      </c>
      <c r="K255" s="196">
        <v>0</v>
      </c>
      <c r="L255" s="196">
        <v>0</v>
      </c>
      <c r="M255" s="196">
        <v>0</v>
      </c>
      <c r="N255" s="196">
        <v>0</v>
      </c>
      <c r="O255" s="196">
        <v>66</v>
      </c>
      <c r="P255" s="196">
        <v>415</v>
      </c>
      <c r="Q255" s="196">
        <v>319</v>
      </c>
      <c r="R255" s="196">
        <v>140</v>
      </c>
      <c r="S255" s="196">
        <v>22</v>
      </c>
      <c r="T255" s="196">
        <v>3</v>
      </c>
      <c r="U255" s="196">
        <v>1</v>
      </c>
      <c r="V255" s="196">
        <v>0</v>
      </c>
      <c r="W255" s="196">
        <v>1</v>
      </c>
      <c r="X255" s="196">
        <v>0</v>
      </c>
      <c r="Y255" s="196">
        <v>0</v>
      </c>
      <c r="Z255" s="196">
        <v>2</v>
      </c>
      <c r="AA255" s="196">
        <v>903</v>
      </c>
      <c r="AB255" s="196">
        <v>453</v>
      </c>
      <c r="AC255" s="196">
        <v>333</v>
      </c>
      <c r="AD255" s="196">
        <v>153</v>
      </c>
      <c r="AE255" s="196">
        <v>25</v>
      </c>
      <c r="AF255" s="196">
        <v>4</v>
      </c>
      <c r="AG255" s="196">
        <v>1</v>
      </c>
      <c r="AH255" s="196">
        <v>0</v>
      </c>
      <c r="AI255" s="196">
        <v>1</v>
      </c>
      <c r="AJ255" s="196">
        <v>0</v>
      </c>
      <c r="AK255" s="196">
        <v>0</v>
      </c>
      <c r="AL255" s="196">
        <v>2</v>
      </c>
      <c r="AM255" s="196">
        <v>972</v>
      </c>
    </row>
    <row r="256" spans="1:41" x14ac:dyDescent="0.2">
      <c r="A256" s="40" t="s">
        <v>844</v>
      </c>
      <c r="B256" s="40" t="s">
        <v>60</v>
      </c>
      <c r="C256" s="195">
        <v>2015</v>
      </c>
      <c r="D256" s="196">
        <v>311</v>
      </c>
      <c r="E256" s="196">
        <v>254</v>
      </c>
      <c r="F256" s="196">
        <v>181</v>
      </c>
      <c r="G256" s="196">
        <v>131</v>
      </c>
      <c r="H256" s="196">
        <v>81</v>
      </c>
      <c r="I256" s="196">
        <v>49</v>
      </c>
      <c r="J256" s="196">
        <v>42</v>
      </c>
      <c r="K256" s="196">
        <v>20</v>
      </c>
      <c r="L256" s="196">
        <v>27</v>
      </c>
      <c r="M256" s="196">
        <v>25</v>
      </c>
      <c r="N256" s="196">
        <v>233</v>
      </c>
      <c r="O256" s="196">
        <v>1354</v>
      </c>
      <c r="P256" s="196">
        <v>925</v>
      </c>
      <c r="Q256" s="196">
        <v>1054</v>
      </c>
      <c r="R256" s="196">
        <v>742</v>
      </c>
      <c r="S256" s="196">
        <v>539</v>
      </c>
      <c r="T256" s="196">
        <v>157</v>
      </c>
      <c r="U256" s="196">
        <v>48</v>
      </c>
      <c r="V256" s="196">
        <v>24</v>
      </c>
      <c r="W256" s="196">
        <v>13</v>
      </c>
      <c r="X256" s="196">
        <v>7</v>
      </c>
      <c r="Y256" s="196">
        <v>9</v>
      </c>
      <c r="Z256" s="196">
        <v>33</v>
      </c>
      <c r="AA256" s="196">
        <v>3551</v>
      </c>
      <c r="AB256" s="196">
        <v>1237</v>
      </c>
      <c r="AC256" s="196">
        <v>1308</v>
      </c>
      <c r="AD256" s="196">
        <v>924</v>
      </c>
      <c r="AE256" s="196">
        <v>670</v>
      </c>
      <c r="AF256" s="196">
        <v>238</v>
      </c>
      <c r="AG256" s="196">
        <v>97</v>
      </c>
      <c r="AH256" s="196">
        <v>66</v>
      </c>
      <c r="AI256" s="196">
        <v>33</v>
      </c>
      <c r="AJ256" s="196">
        <v>34</v>
      </c>
      <c r="AK256" s="196">
        <v>34</v>
      </c>
      <c r="AL256" s="196">
        <v>266</v>
      </c>
      <c r="AM256" s="196">
        <v>4907</v>
      </c>
    </row>
    <row r="257" spans="1:39" x14ac:dyDescent="0.2">
      <c r="A257" s="40" t="s">
        <v>845</v>
      </c>
      <c r="B257" s="40" t="s">
        <v>61</v>
      </c>
      <c r="C257" s="195">
        <v>2015</v>
      </c>
      <c r="D257" s="196">
        <v>13</v>
      </c>
      <c r="E257" s="196">
        <v>14</v>
      </c>
      <c r="F257" s="196">
        <v>4</v>
      </c>
      <c r="G257" s="196">
        <v>3</v>
      </c>
      <c r="H257" s="196">
        <v>3</v>
      </c>
      <c r="I257" s="196">
        <v>1</v>
      </c>
      <c r="J257" s="196">
        <v>1</v>
      </c>
      <c r="K257" s="196">
        <v>4</v>
      </c>
      <c r="L257" s="196">
        <v>1</v>
      </c>
      <c r="M257" s="196">
        <v>0</v>
      </c>
      <c r="N257" s="196">
        <v>1</v>
      </c>
      <c r="O257" s="196">
        <v>45</v>
      </c>
      <c r="P257" s="196">
        <v>148</v>
      </c>
      <c r="Q257" s="196">
        <v>145</v>
      </c>
      <c r="R257" s="196">
        <v>68</v>
      </c>
      <c r="S257" s="196">
        <v>30</v>
      </c>
      <c r="T257" s="196">
        <v>15</v>
      </c>
      <c r="U257" s="196">
        <v>15</v>
      </c>
      <c r="V257" s="196">
        <v>8</v>
      </c>
      <c r="W257" s="196">
        <v>4</v>
      </c>
      <c r="X257" s="196">
        <v>0</v>
      </c>
      <c r="Y257" s="196">
        <v>0</v>
      </c>
      <c r="Z257" s="196">
        <v>0</v>
      </c>
      <c r="AA257" s="196">
        <v>433</v>
      </c>
      <c r="AB257" s="196">
        <v>162</v>
      </c>
      <c r="AC257" s="196">
        <v>160</v>
      </c>
      <c r="AD257" s="196">
        <v>72</v>
      </c>
      <c r="AE257" s="196">
        <v>33</v>
      </c>
      <c r="AF257" s="196">
        <v>18</v>
      </c>
      <c r="AG257" s="196">
        <v>16</v>
      </c>
      <c r="AH257" s="196">
        <v>9</v>
      </c>
      <c r="AI257" s="196">
        <v>8</v>
      </c>
      <c r="AJ257" s="196">
        <v>1</v>
      </c>
      <c r="AK257" s="196">
        <v>0</v>
      </c>
      <c r="AL257" s="196">
        <v>1</v>
      </c>
      <c r="AM257" s="196">
        <v>480</v>
      </c>
    </row>
    <row r="258" spans="1:39" x14ac:dyDescent="0.2">
      <c r="A258" s="40" t="s">
        <v>846</v>
      </c>
      <c r="B258" s="40" t="s">
        <v>62</v>
      </c>
      <c r="C258" s="195">
        <v>2015</v>
      </c>
      <c r="D258" s="196">
        <v>188</v>
      </c>
      <c r="E258" s="196">
        <v>178</v>
      </c>
      <c r="F258" s="196">
        <v>82</v>
      </c>
      <c r="G258" s="196">
        <v>43</v>
      </c>
      <c r="H258" s="196">
        <v>32</v>
      </c>
      <c r="I258" s="196">
        <v>17</v>
      </c>
      <c r="J258" s="196">
        <v>9</v>
      </c>
      <c r="K258" s="196">
        <v>6</v>
      </c>
      <c r="L258" s="196">
        <v>7</v>
      </c>
      <c r="M258" s="196">
        <v>6</v>
      </c>
      <c r="N258" s="196">
        <v>36</v>
      </c>
      <c r="O258" s="196">
        <v>604</v>
      </c>
      <c r="P258" s="196">
        <v>810</v>
      </c>
      <c r="Q258" s="196">
        <v>647</v>
      </c>
      <c r="R258" s="196">
        <v>243</v>
      </c>
      <c r="S258" s="196">
        <v>59</v>
      </c>
      <c r="T258" s="196">
        <v>17</v>
      </c>
      <c r="U258" s="196">
        <v>5</v>
      </c>
      <c r="V258" s="196">
        <v>5</v>
      </c>
      <c r="W258" s="196">
        <v>2</v>
      </c>
      <c r="X258" s="196">
        <v>1</v>
      </c>
      <c r="Y258" s="196">
        <v>0</v>
      </c>
      <c r="Z258" s="196">
        <v>8</v>
      </c>
      <c r="AA258" s="196">
        <v>1797</v>
      </c>
      <c r="AB258" s="196">
        <v>1004</v>
      </c>
      <c r="AC258" s="196">
        <v>830</v>
      </c>
      <c r="AD258" s="196">
        <v>328</v>
      </c>
      <c r="AE258" s="196">
        <v>102</v>
      </c>
      <c r="AF258" s="196">
        <v>52</v>
      </c>
      <c r="AG258" s="196">
        <v>22</v>
      </c>
      <c r="AH258" s="196">
        <v>14</v>
      </c>
      <c r="AI258" s="196">
        <v>8</v>
      </c>
      <c r="AJ258" s="196">
        <v>8</v>
      </c>
      <c r="AK258" s="196">
        <v>6</v>
      </c>
      <c r="AL258" s="196">
        <v>44</v>
      </c>
      <c r="AM258" s="196">
        <v>2418</v>
      </c>
    </row>
    <row r="259" spans="1:39" x14ac:dyDescent="0.2">
      <c r="A259" s="40" t="s">
        <v>847</v>
      </c>
      <c r="B259" s="40" t="s">
        <v>63</v>
      </c>
      <c r="C259" s="195">
        <v>2015</v>
      </c>
      <c r="D259" s="196">
        <v>244</v>
      </c>
      <c r="E259" s="196">
        <v>205</v>
      </c>
      <c r="F259" s="196">
        <v>107</v>
      </c>
      <c r="G259" s="196">
        <v>57</v>
      </c>
      <c r="H259" s="196">
        <v>73</v>
      </c>
      <c r="I259" s="196">
        <v>30</v>
      </c>
      <c r="J259" s="196">
        <v>29</v>
      </c>
      <c r="K259" s="196">
        <v>60</v>
      </c>
      <c r="L259" s="196">
        <v>19</v>
      </c>
      <c r="M259" s="196">
        <v>14</v>
      </c>
      <c r="N259" s="196">
        <v>259</v>
      </c>
      <c r="O259" s="196">
        <v>1097</v>
      </c>
      <c r="P259" s="196">
        <v>1076</v>
      </c>
      <c r="Q259" s="196">
        <v>853</v>
      </c>
      <c r="R259" s="196">
        <v>273</v>
      </c>
      <c r="S259" s="196">
        <v>106</v>
      </c>
      <c r="T259" s="196">
        <v>46</v>
      </c>
      <c r="U259" s="196">
        <v>22</v>
      </c>
      <c r="V259" s="196">
        <v>39</v>
      </c>
      <c r="W259" s="196">
        <v>28</v>
      </c>
      <c r="X259" s="196">
        <v>7</v>
      </c>
      <c r="Y259" s="196">
        <v>7</v>
      </c>
      <c r="Z259" s="196">
        <v>39</v>
      </c>
      <c r="AA259" s="196">
        <v>2496</v>
      </c>
      <c r="AB259" s="196">
        <v>1327</v>
      </c>
      <c r="AC259" s="196">
        <v>1063</v>
      </c>
      <c r="AD259" s="196">
        <v>385</v>
      </c>
      <c r="AE259" s="196">
        <v>164</v>
      </c>
      <c r="AF259" s="196">
        <v>122</v>
      </c>
      <c r="AG259" s="196">
        <v>52</v>
      </c>
      <c r="AH259" s="196">
        <v>69</v>
      </c>
      <c r="AI259" s="196">
        <v>88</v>
      </c>
      <c r="AJ259" s="196">
        <v>26</v>
      </c>
      <c r="AK259" s="196">
        <v>21</v>
      </c>
      <c r="AL259" s="196">
        <v>300</v>
      </c>
      <c r="AM259" s="196">
        <v>3617</v>
      </c>
    </row>
    <row r="260" spans="1:39" x14ac:dyDescent="0.2">
      <c r="A260" s="40" t="s">
        <v>848</v>
      </c>
      <c r="B260" s="40" t="s">
        <v>64</v>
      </c>
      <c r="C260" s="195">
        <v>2015</v>
      </c>
      <c r="D260" s="196">
        <v>142</v>
      </c>
      <c r="E260" s="196">
        <v>152</v>
      </c>
      <c r="F260" s="196">
        <v>95</v>
      </c>
      <c r="G260" s="196">
        <v>75</v>
      </c>
      <c r="H260" s="196">
        <v>33</v>
      </c>
      <c r="I260" s="196">
        <v>20</v>
      </c>
      <c r="J260" s="196">
        <v>8</v>
      </c>
      <c r="K260" s="196">
        <v>8</v>
      </c>
      <c r="L260" s="196">
        <v>13</v>
      </c>
      <c r="M260" s="196">
        <v>4</v>
      </c>
      <c r="N260" s="196">
        <v>119</v>
      </c>
      <c r="O260" s="196">
        <v>669</v>
      </c>
      <c r="P260" s="196">
        <v>1500</v>
      </c>
      <c r="Q260" s="196">
        <v>1568</v>
      </c>
      <c r="R260" s="196">
        <v>1275</v>
      </c>
      <c r="S260" s="196">
        <v>935</v>
      </c>
      <c r="T260" s="196">
        <v>153</v>
      </c>
      <c r="U260" s="196">
        <v>166</v>
      </c>
      <c r="V260" s="196">
        <v>22</v>
      </c>
      <c r="W260" s="196">
        <v>13</v>
      </c>
      <c r="X260" s="196">
        <v>2</v>
      </c>
      <c r="Y260" s="196">
        <v>7</v>
      </c>
      <c r="Z260" s="196">
        <v>24</v>
      </c>
      <c r="AA260" s="196">
        <v>5665</v>
      </c>
      <c r="AB260" s="196">
        <v>1661</v>
      </c>
      <c r="AC260" s="196">
        <v>1730</v>
      </c>
      <c r="AD260" s="196">
        <v>1372</v>
      </c>
      <c r="AE260" s="196">
        <v>1012</v>
      </c>
      <c r="AF260" s="196">
        <v>186</v>
      </c>
      <c r="AG260" s="196">
        <v>186</v>
      </c>
      <c r="AH260" s="196">
        <v>31</v>
      </c>
      <c r="AI260" s="196">
        <v>21</v>
      </c>
      <c r="AJ260" s="196">
        <v>15</v>
      </c>
      <c r="AK260" s="196">
        <v>11</v>
      </c>
      <c r="AL260" s="196">
        <v>143</v>
      </c>
      <c r="AM260" s="196">
        <v>6368</v>
      </c>
    </row>
    <row r="261" spans="1:39" x14ac:dyDescent="0.2">
      <c r="A261" s="40" t="s">
        <v>849</v>
      </c>
      <c r="B261" s="40" t="s">
        <v>65</v>
      </c>
      <c r="C261" s="195">
        <v>2015</v>
      </c>
      <c r="D261" s="196">
        <v>98</v>
      </c>
      <c r="E261" s="196">
        <v>84</v>
      </c>
      <c r="F261" s="196">
        <v>41</v>
      </c>
      <c r="G261" s="196">
        <v>18</v>
      </c>
      <c r="H261" s="196">
        <v>11</v>
      </c>
      <c r="I261" s="196">
        <v>7</v>
      </c>
      <c r="J261" s="196">
        <v>3</v>
      </c>
      <c r="K261" s="196">
        <v>1</v>
      </c>
      <c r="L261" s="196">
        <v>1</v>
      </c>
      <c r="M261" s="196">
        <v>0</v>
      </c>
      <c r="N261" s="196">
        <v>0</v>
      </c>
      <c r="O261" s="196">
        <v>264</v>
      </c>
      <c r="P261" s="196">
        <v>719</v>
      </c>
      <c r="Q261" s="196">
        <v>507</v>
      </c>
      <c r="R261" s="196">
        <v>290</v>
      </c>
      <c r="S261" s="196">
        <v>94</v>
      </c>
      <c r="T261" s="196">
        <v>28</v>
      </c>
      <c r="U261" s="196">
        <v>3</v>
      </c>
      <c r="V261" s="196">
        <v>3</v>
      </c>
      <c r="W261" s="196">
        <v>5</v>
      </c>
      <c r="X261" s="196">
        <v>1</v>
      </c>
      <c r="Y261" s="196">
        <v>0</v>
      </c>
      <c r="Z261" s="196">
        <v>2</v>
      </c>
      <c r="AA261" s="196">
        <v>1652</v>
      </c>
      <c r="AB261" s="196">
        <v>821</v>
      </c>
      <c r="AC261" s="196">
        <v>592</v>
      </c>
      <c r="AD261" s="196">
        <v>331</v>
      </c>
      <c r="AE261" s="196">
        <v>113</v>
      </c>
      <c r="AF261" s="196">
        <v>39</v>
      </c>
      <c r="AG261" s="196">
        <v>10</v>
      </c>
      <c r="AH261" s="196">
        <v>6</v>
      </c>
      <c r="AI261" s="196">
        <v>6</v>
      </c>
      <c r="AJ261" s="196">
        <v>2</v>
      </c>
      <c r="AK261" s="196">
        <v>0</v>
      </c>
      <c r="AL261" s="196">
        <v>2</v>
      </c>
      <c r="AM261" s="196">
        <v>1922</v>
      </c>
    </row>
    <row r="262" spans="1:39" x14ac:dyDescent="0.2">
      <c r="A262" s="40" t="s">
        <v>850</v>
      </c>
      <c r="B262" s="40" t="s">
        <v>66</v>
      </c>
      <c r="C262" s="195">
        <v>2015</v>
      </c>
      <c r="D262" s="196">
        <v>65</v>
      </c>
      <c r="E262" s="196">
        <v>40</v>
      </c>
      <c r="F262" s="196">
        <v>19</v>
      </c>
      <c r="G262" s="196">
        <v>16</v>
      </c>
      <c r="H262" s="196">
        <v>8</v>
      </c>
      <c r="I262" s="196">
        <v>8</v>
      </c>
      <c r="J262" s="196">
        <v>7</v>
      </c>
      <c r="K262" s="196">
        <v>7</v>
      </c>
      <c r="L262" s="196">
        <v>3</v>
      </c>
      <c r="M262" s="196">
        <v>6</v>
      </c>
      <c r="N262" s="196">
        <v>26</v>
      </c>
      <c r="O262" s="196">
        <v>205</v>
      </c>
      <c r="P262" s="196">
        <v>482</v>
      </c>
      <c r="Q262" s="196">
        <v>202</v>
      </c>
      <c r="R262" s="196">
        <v>114</v>
      </c>
      <c r="S262" s="196">
        <v>66</v>
      </c>
      <c r="T262" s="196">
        <v>47</v>
      </c>
      <c r="U262" s="196">
        <v>39</v>
      </c>
      <c r="V262" s="196">
        <v>27</v>
      </c>
      <c r="W262" s="196">
        <v>17</v>
      </c>
      <c r="X262" s="196">
        <v>3</v>
      </c>
      <c r="Y262" s="196">
        <v>8</v>
      </c>
      <c r="Z262" s="196">
        <v>51</v>
      </c>
      <c r="AA262" s="196">
        <v>1056</v>
      </c>
      <c r="AB262" s="196">
        <v>547</v>
      </c>
      <c r="AC262" s="196">
        <v>242</v>
      </c>
      <c r="AD262" s="196">
        <v>133</v>
      </c>
      <c r="AE262" s="196">
        <v>82</v>
      </c>
      <c r="AF262" s="196">
        <v>55</v>
      </c>
      <c r="AG262" s="196">
        <v>47</v>
      </c>
      <c r="AH262" s="196">
        <v>34</v>
      </c>
      <c r="AI262" s="196">
        <v>24</v>
      </c>
      <c r="AJ262" s="196">
        <v>6</v>
      </c>
      <c r="AK262" s="196">
        <v>14</v>
      </c>
      <c r="AL262" s="196">
        <v>77</v>
      </c>
      <c r="AM262" s="196">
        <v>1261</v>
      </c>
    </row>
    <row r="263" spans="1:39" x14ac:dyDescent="0.2">
      <c r="A263" s="40" t="s">
        <v>851</v>
      </c>
      <c r="B263" s="40" t="s">
        <v>67</v>
      </c>
      <c r="C263" s="195">
        <v>2015</v>
      </c>
      <c r="D263" s="196">
        <v>42</v>
      </c>
      <c r="E263" s="196">
        <v>37</v>
      </c>
      <c r="F263" s="196">
        <v>24</v>
      </c>
      <c r="G263" s="196">
        <v>17</v>
      </c>
      <c r="H263" s="196">
        <v>15</v>
      </c>
      <c r="I263" s="196">
        <v>9</v>
      </c>
      <c r="J263" s="196">
        <v>9</v>
      </c>
      <c r="K263" s="196">
        <v>7</v>
      </c>
      <c r="L263" s="196">
        <v>4</v>
      </c>
      <c r="M263" s="196">
        <v>3</v>
      </c>
      <c r="N263" s="196">
        <v>29</v>
      </c>
      <c r="O263" s="196">
        <v>196</v>
      </c>
      <c r="P263" s="196">
        <v>238</v>
      </c>
      <c r="Q263" s="196">
        <v>213</v>
      </c>
      <c r="R263" s="196">
        <v>127</v>
      </c>
      <c r="S263" s="196">
        <v>45</v>
      </c>
      <c r="T263" s="196">
        <v>3</v>
      </c>
      <c r="U263" s="196">
        <v>3</v>
      </c>
      <c r="V263" s="196">
        <v>0</v>
      </c>
      <c r="W263" s="196">
        <v>4</v>
      </c>
      <c r="X263" s="196">
        <v>1</v>
      </c>
      <c r="Y263" s="196">
        <v>1</v>
      </c>
      <c r="Z263" s="196">
        <v>10</v>
      </c>
      <c r="AA263" s="196">
        <v>645</v>
      </c>
      <c r="AB263" s="196">
        <v>280</v>
      </c>
      <c r="AC263" s="196">
        <v>251</v>
      </c>
      <c r="AD263" s="196">
        <v>151</v>
      </c>
      <c r="AE263" s="196">
        <v>62</v>
      </c>
      <c r="AF263" s="196">
        <v>18</v>
      </c>
      <c r="AG263" s="196">
        <v>12</v>
      </c>
      <c r="AH263" s="196">
        <v>9</v>
      </c>
      <c r="AI263" s="196">
        <v>11</v>
      </c>
      <c r="AJ263" s="196">
        <v>5</v>
      </c>
      <c r="AK263" s="196">
        <v>4</v>
      </c>
      <c r="AL263" s="196">
        <v>39</v>
      </c>
      <c r="AM263" s="196">
        <v>842</v>
      </c>
    </row>
    <row r="264" spans="1:39" x14ac:dyDescent="0.2">
      <c r="A264" s="40" t="s">
        <v>852</v>
      </c>
      <c r="B264" s="40" t="s">
        <v>68</v>
      </c>
      <c r="C264" s="195">
        <v>2015</v>
      </c>
      <c r="D264" s="196">
        <v>55</v>
      </c>
      <c r="E264" s="196">
        <v>40</v>
      </c>
      <c r="F264" s="196">
        <v>32</v>
      </c>
      <c r="G264" s="196">
        <v>13</v>
      </c>
      <c r="H264" s="196">
        <v>6</v>
      </c>
      <c r="I264" s="196">
        <v>18</v>
      </c>
      <c r="J264" s="196">
        <v>4</v>
      </c>
      <c r="K264" s="196">
        <v>3</v>
      </c>
      <c r="L264" s="196">
        <v>3</v>
      </c>
      <c r="M264" s="196">
        <v>5</v>
      </c>
      <c r="N264" s="196">
        <v>11</v>
      </c>
      <c r="O264" s="196">
        <v>190</v>
      </c>
      <c r="P264" s="196">
        <v>364</v>
      </c>
      <c r="Q264" s="196">
        <v>266</v>
      </c>
      <c r="R264" s="196">
        <v>207</v>
      </c>
      <c r="S264" s="196">
        <v>95</v>
      </c>
      <c r="T264" s="196">
        <v>22</v>
      </c>
      <c r="U264" s="196">
        <v>22</v>
      </c>
      <c r="V264" s="196">
        <v>5</v>
      </c>
      <c r="W264" s="196">
        <v>9</v>
      </c>
      <c r="X264" s="196">
        <v>1</v>
      </c>
      <c r="Y264" s="196">
        <v>5</v>
      </c>
      <c r="Z264" s="196">
        <v>4</v>
      </c>
      <c r="AA264" s="196">
        <v>1000</v>
      </c>
      <c r="AB264" s="196">
        <v>425</v>
      </c>
      <c r="AC264" s="196">
        <v>309</v>
      </c>
      <c r="AD264" s="196">
        <v>239</v>
      </c>
      <c r="AE264" s="196">
        <v>108</v>
      </c>
      <c r="AF264" s="196">
        <v>28</v>
      </c>
      <c r="AG264" s="196">
        <v>40</v>
      </c>
      <c r="AH264" s="196">
        <v>10</v>
      </c>
      <c r="AI264" s="196">
        <v>12</v>
      </c>
      <c r="AJ264" s="196">
        <v>4</v>
      </c>
      <c r="AK264" s="196">
        <v>10</v>
      </c>
      <c r="AL264" s="196">
        <v>15</v>
      </c>
      <c r="AM264" s="196">
        <v>1200</v>
      </c>
    </row>
    <row r="265" spans="1:39" x14ac:dyDescent="0.2">
      <c r="A265" s="40" t="s">
        <v>853</v>
      </c>
      <c r="B265" s="40" t="s">
        <v>69</v>
      </c>
      <c r="C265" s="195">
        <v>2015</v>
      </c>
      <c r="D265" s="196">
        <v>69</v>
      </c>
      <c r="E265" s="196">
        <v>70</v>
      </c>
      <c r="F265" s="196">
        <v>59</v>
      </c>
      <c r="G265" s="196">
        <v>19</v>
      </c>
      <c r="H265" s="196">
        <v>14</v>
      </c>
      <c r="I265" s="196">
        <v>21</v>
      </c>
      <c r="J265" s="196">
        <v>9</v>
      </c>
      <c r="K265" s="196">
        <v>13</v>
      </c>
      <c r="L265" s="196">
        <v>11</v>
      </c>
      <c r="M265" s="196">
        <v>5</v>
      </c>
      <c r="N265" s="196">
        <v>56</v>
      </c>
      <c r="O265" s="196">
        <v>346</v>
      </c>
      <c r="P265" s="196">
        <v>517</v>
      </c>
      <c r="Q265" s="196">
        <v>488</v>
      </c>
      <c r="R265" s="196">
        <v>409</v>
      </c>
      <c r="S265" s="196">
        <v>79</v>
      </c>
      <c r="T265" s="196">
        <v>36</v>
      </c>
      <c r="U265" s="196">
        <v>66</v>
      </c>
      <c r="V265" s="196">
        <v>24</v>
      </c>
      <c r="W265" s="196">
        <v>27</v>
      </c>
      <c r="X265" s="196">
        <v>6</v>
      </c>
      <c r="Y265" s="196">
        <v>2</v>
      </c>
      <c r="Z265" s="196">
        <v>9</v>
      </c>
      <c r="AA265" s="196">
        <v>1663</v>
      </c>
      <c r="AB265" s="196">
        <v>599</v>
      </c>
      <c r="AC265" s="196">
        <v>563</v>
      </c>
      <c r="AD265" s="196">
        <v>471</v>
      </c>
      <c r="AE265" s="196">
        <v>99</v>
      </c>
      <c r="AF265" s="196">
        <v>51</v>
      </c>
      <c r="AG265" s="196">
        <v>87</v>
      </c>
      <c r="AH265" s="196">
        <v>33</v>
      </c>
      <c r="AI265" s="196">
        <v>40</v>
      </c>
      <c r="AJ265" s="196">
        <v>17</v>
      </c>
      <c r="AK265" s="196">
        <v>7</v>
      </c>
      <c r="AL265" s="196">
        <v>65</v>
      </c>
      <c r="AM265" s="196">
        <v>2032</v>
      </c>
    </row>
    <row r="266" spans="1:39" x14ac:dyDescent="0.2">
      <c r="A266" s="40" t="s">
        <v>854</v>
      </c>
      <c r="B266" s="40" t="s">
        <v>70</v>
      </c>
      <c r="C266" s="195">
        <v>2015</v>
      </c>
      <c r="D266" s="196">
        <v>155</v>
      </c>
      <c r="E266" s="196">
        <v>88</v>
      </c>
      <c r="F266" s="196">
        <v>82</v>
      </c>
      <c r="G266" s="196">
        <v>43</v>
      </c>
      <c r="H266" s="196">
        <v>17</v>
      </c>
      <c r="I266" s="196">
        <v>3</v>
      </c>
      <c r="J266" s="196">
        <v>1</v>
      </c>
      <c r="K266" s="196">
        <v>2</v>
      </c>
      <c r="L266" s="196">
        <v>0</v>
      </c>
      <c r="M266" s="196">
        <v>0</v>
      </c>
      <c r="N266" s="196">
        <v>1</v>
      </c>
      <c r="O266" s="196">
        <v>392</v>
      </c>
      <c r="P266" s="196">
        <v>870</v>
      </c>
      <c r="Q266" s="196">
        <v>859</v>
      </c>
      <c r="R266" s="196">
        <v>836</v>
      </c>
      <c r="S266" s="196">
        <v>407</v>
      </c>
      <c r="T266" s="196">
        <v>82</v>
      </c>
      <c r="U266" s="196">
        <v>24</v>
      </c>
      <c r="V266" s="196">
        <v>5</v>
      </c>
      <c r="W266" s="196">
        <v>3</v>
      </c>
      <c r="X266" s="196">
        <v>0</v>
      </c>
      <c r="Y266" s="196">
        <v>1</v>
      </c>
      <c r="Z266" s="196">
        <v>0</v>
      </c>
      <c r="AA266" s="196">
        <v>3087</v>
      </c>
      <c r="AB266" s="196">
        <v>1075</v>
      </c>
      <c r="AC266" s="196">
        <v>958</v>
      </c>
      <c r="AD266" s="196">
        <v>921</v>
      </c>
      <c r="AE266" s="196">
        <v>450</v>
      </c>
      <c r="AF266" s="196">
        <v>99</v>
      </c>
      <c r="AG266" s="196">
        <v>27</v>
      </c>
      <c r="AH266" s="196">
        <v>6</v>
      </c>
      <c r="AI266" s="196">
        <v>5</v>
      </c>
      <c r="AJ266" s="196">
        <v>0</v>
      </c>
      <c r="AK266" s="196">
        <v>1</v>
      </c>
      <c r="AL266" s="196">
        <v>1</v>
      </c>
      <c r="AM266" s="196">
        <v>3543</v>
      </c>
    </row>
    <row r="267" spans="1:39" x14ac:dyDescent="0.2">
      <c r="A267" s="40" t="s">
        <v>855</v>
      </c>
      <c r="B267" s="40" t="s">
        <v>71</v>
      </c>
      <c r="C267" s="195">
        <v>2015</v>
      </c>
      <c r="D267" s="196">
        <v>15</v>
      </c>
      <c r="E267" s="196">
        <v>8</v>
      </c>
      <c r="F267" s="196">
        <v>1</v>
      </c>
      <c r="G267" s="196">
        <v>4</v>
      </c>
      <c r="H267" s="196">
        <v>1</v>
      </c>
      <c r="I267" s="196">
        <v>0</v>
      </c>
      <c r="J267" s="196">
        <v>2</v>
      </c>
      <c r="K267" s="196">
        <v>0</v>
      </c>
      <c r="L267" s="196">
        <v>0</v>
      </c>
      <c r="M267" s="196">
        <v>0</v>
      </c>
      <c r="N267" s="196">
        <v>7</v>
      </c>
      <c r="O267" s="196">
        <v>38</v>
      </c>
      <c r="P267" s="196">
        <v>110</v>
      </c>
      <c r="Q267" s="196">
        <v>56</v>
      </c>
      <c r="R267" s="196">
        <v>39</v>
      </c>
      <c r="S267" s="196">
        <v>19</v>
      </c>
      <c r="T267" s="196">
        <v>7</v>
      </c>
      <c r="U267" s="196">
        <v>2</v>
      </c>
      <c r="V267" s="196">
        <v>0</v>
      </c>
      <c r="W267" s="196">
        <v>1</v>
      </c>
      <c r="X267" s="196">
        <v>0</v>
      </c>
      <c r="Y267" s="196">
        <v>0</v>
      </c>
      <c r="Z267" s="196">
        <v>0</v>
      </c>
      <c r="AA267" s="196">
        <v>234</v>
      </c>
      <c r="AB267" s="196">
        <v>125</v>
      </c>
      <c r="AC267" s="196">
        <v>64</v>
      </c>
      <c r="AD267" s="196">
        <v>40</v>
      </c>
      <c r="AE267" s="196">
        <v>23</v>
      </c>
      <c r="AF267" s="196">
        <v>8</v>
      </c>
      <c r="AG267" s="196">
        <v>2</v>
      </c>
      <c r="AH267" s="196">
        <v>2</v>
      </c>
      <c r="AI267" s="196">
        <v>1</v>
      </c>
      <c r="AJ267" s="196">
        <v>0</v>
      </c>
      <c r="AK267" s="196">
        <v>0</v>
      </c>
      <c r="AL267" s="196">
        <v>7</v>
      </c>
      <c r="AM267" s="196">
        <v>272</v>
      </c>
    </row>
    <row r="268" spans="1:39" x14ac:dyDescent="0.2">
      <c r="A268" s="40" t="s">
        <v>856</v>
      </c>
      <c r="B268" s="40" t="s">
        <v>72</v>
      </c>
      <c r="C268" s="195">
        <v>2015</v>
      </c>
      <c r="D268" s="196">
        <v>78</v>
      </c>
      <c r="E268" s="196">
        <v>26</v>
      </c>
      <c r="F268" s="196">
        <v>26</v>
      </c>
      <c r="G268" s="196">
        <v>10</v>
      </c>
      <c r="H268" s="196">
        <v>3</v>
      </c>
      <c r="I268" s="196">
        <v>4</v>
      </c>
      <c r="J268" s="196">
        <v>7</v>
      </c>
      <c r="K268" s="196">
        <v>1</v>
      </c>
      <c r="L268" s="196">
        <v>1</v>
      </c>
      <c r="M268" s="196">
        <v>1</v>
      </c>
      <c r="N268" s="196">
        <v>8</v>
      </c>
      <c r="O268" s="196">
        <v>165</v>
      </c>
      <c r="P268" s="196">
        <v>545</v>
      </c>
      <c r="Q268" s="196">
        <v>352</v>
      </c>
      <c r="R268" s="196">
        <v>159</v>
      </c>
      <c r="S268" s="196">
        <v>68</v>
      </c>
      <c r="T268" s="196">
        <v>20</v>
      </c>
      <c r="U268" s="196">
        <v>11</v>
      </c>
      <c r="V268" s="196">
        <v>16</v>
      </c>
      <c r="W268" s="196">
        <v>8</v>
      </c>
      <c r="X268" s="196">
        <v>5</v>
      </c>
      <c r="Y268" s="196">
        <v>1</v>
      </c>
      <c r="Z268" s="196">
        <v>3</v>
      </c>
      <c r="AA268" s="196">
        <v>1188</v>
      </c>
      <c r="AB268" s="196">
        <v>628</v>
      </c>
      <c r="AC268" s="196">
        <v>382</v>
      </c>
      <c r="AD268" s="196">
        <v>185</v>
      </c>
      <c r="AE268" s="196">
        <v>78</v>
      </c>
      <c r="AF268" s="196">
        <v>23</v>
      </c>
      <c r="AG268" s="196">
        <v>15</v>
      </c>
      <c r="AH268" s="196">
        <v>23</v>
      </c>
      <c r="AI268" s="196">
        <v>9</v>
      </c>
      <c r="AJ268" s="196">
        <v>6</v>
      </c>
      <c r="AK268" s="196">
        <v>2</v>
      </c>
      <c r="AL268" s="196">
        <v>12</v>
      </c>
      <c r="AM268" s="196">
        <v>1363</v>
      </c>
    </row>
    <row r="269" spans="1:39" x14ac:dyDescent="0.2">
      <c r="A269" s="40" t="s">
        <v>857</v>
      </c>
      <c r="B269" s="40" t="s">
        <v>73</v>
      </c>
      <c r="C269" s="195">
        <v>2015</v>
      </c>
      <c r="D269" s="196">
        <v>112</v>
      </c>
      <c r="E269" s="196">
        <v>72</v>
      </c>
      <c r="F269" s="196">
        <v>66</v>
      </c>
      <c r="G269" s="196">
        <v>30</v>
      </c>
      <c r="H269" s="196">
        <v>38</v>
      </c>
      <c r="I269" s="196">
        <v>16</v>
      </c>
      <c r="J269" s="196">
        <v>18</v>
      </c>
      <c r="K269" s="196">
        <v>18</v>
      </c>
      <c r="L269" s="196">
        <v>12</v>
      </c>
      <c r="M269" s="196">
        <v>11</v>
      </c>
      <c r="N269" s="196">
        <v>151</v>
      </c>
      <c r="O269" s="196">
        <v>544</v>
      </c>
      <c r="P269" s="196">
        <v>606</v>
      </c>
      <c r="Q269" s="196">
        <v>671</v>
      </c>
      <c r="R269" s="196">
        <v>265</v>
      </c>
      <c r="S269" s="196">
        <v>103</v>
      </c>
      <c r="T269" s="196">
        <v>25</v>
      </c>
      <c r="U269" s="196">
        <v>17</v>
      </c>
      <c r="V269" s="196">
        <v>7</v>
      </c>
      <c r="W269" s="196">
        <v>4</v>
      </c>
      <c r="X269" s="196">
        <v>8</v>
      </c>
      <c r="Y269" s="196">
        <v>5</v>
      </c>
      <c r="Z269" s="196">
        <v>23</v>
      </c>
      <c r="AA269" s="196">
        <v>1734</v>
      </c>
      <c r="AB269" s="196">
        <v>726</v>
      </c>
      <c r="AC269" s="196">
        <v>748</v>
      </c>
      <c r="AD269" s="196">
        <v>333</v>
      </c>
      <c r="AE269" s="196">
        <v>133</v>
      </c>
      <c r="AF269" s="196">
        <v>63</v>
      </c>
      <c r="AG269" s="196">
        <v>33</v>
      </c>
      <c r="AH269" s="196">
        <v>25</v>
      </c>
      <c r="AI269" s="196">
        <v>22</v>
      </c>
      <c r="AJ269" s="196">
        <v>20</v>
      </c>
      <c r="AK269" s="196">
        <v>16</v>
      </c>
      <c r="AL269" s="196">
        <v>174</v>
      </c>
      <c r="AM269" s="196">
        <v>2293</v>
      </c>
    </row>
    <row r="270" spans="1:39" x14ac:dyDescent="0.2">
      <c r="A270" s="40" t="s">
        <v>858</v>
      </c>
      <c r="B270" s="40" t="s">
        <v>74</v>
      </c>
      <c r="C270" s="195">
        <v>2015</v>
      </c>
      <c r="D270" s="196">
        <v>49</v>
      </c>
      <c r="E270" s="196">
        <v>32</v>
      </c>
      <c r="F270" s="196">
        <v>11</v>
      </c>
      <c r="G270" s="196">
        <v>2</v>
      </c>
      <c r="H270" s="196">
        <v>5</v>
      </c>
      <c r="I270" s="196">
        <v>1</v>
      </c>
      <c r="J270" s="196">
        <v>3</v>
      </c>
      <c r="K270" s="196">
        <v>1</v>
      </c>
      <c r="L270" s="196">
        <v>0</v>
      </c>
      <c r="M270" s="196">
        <v>1</v>
      </c>
      <c r="N270" s="196">
        <v>1</v>
      </c>
      <c r="O270" s="196">
        <v>106</v>
      </c>
      <c r="P270" s="196">
        <v>562</v>
      </c>
      <c r="Q270" s="196">
        <v>369</v>
      </c>
      <c r="R270" s="196">
        <v>153</v>
      </c>
      <c r="S270" s="196">
        <v>36</v>
      </c>
      <c r="T270" s="196">
        <v>18</v>
      </c>
      <c r="U270" s="196">
        <v>5</v>
      </c>
      <c r="V270" s="196">
        <v>8</v>
      </c>
      <c r="W270" s="196">
        <v>4</v>
      </c>
      <c r="X270" s="196">
        <v>2</v>
      </c>
      <c r="Y270" s="196">
        <v>0</v>
      </c>
      <c r="Z270" s="196">
        <v>1</v>
      </c>
      <c r="AA270" s="196">
        <v>1158</v>
      </c>
      <c r="AB270" s="196">
        <v>614</v>
      </c>
      <c r="AC270" s="196">
        <v>401</v>
      </c>
      <c r="AD270" s="196">
        <v>164</v>
      </c>
      <c r="AE270" s="196">
        <v>38</v>
      </c>
      <c r="AF270" s="196">
        <v>23</v>
      </c>
      <c r="AG270" s="196">
        <v>6</v>
      </c>
      <c r="AH270" s="196">
        <v>11</v>
      </c>
      <c r="AI270" s="196">
        <v>5</v>
      </c>
      <c r="AJ270" s="196">
        <v>2</v>
      </c>
      <c r="AK270" s="196">
        <v>1</v>
      </c>
      <c r="AL270" s="196">
        <v>2</v>
      </c>
      <c r="AM270" s="196">
        <v>1267</v>
      </c>
    </row>
    <row r="271" spans="1:39" x14ac:dyDescent="0.2">
      <c r="A271" s="40" t="s">
        <v>859</v>
      </c>
      <c r="B271" s="40" t="s">
        <v>75</v>
      </c>
      <c r="C271" s="195">
        <v>2015</v>
      </c>
      <c r="D271" s="196">
        <v>20</v>
      </c>
      <c r="E271" s="196">
        <v>3</v>
      </c>
      <c r="F271" s="196">
        <v>2</v>
      </c>
      <c r="G271" s="196">
        <v>1</v>
      </c>
      <c r="H271" s="196">
        <v>0</v>
      </c>
      <c r="I271" s="196">
        <v>0</v>
      </c>
      <c r="J271" s="196">
        <v>0</v>
      </c>
      <c r="K271" s="196">
        <v>0</v>
      </c>
      <c r="L271" s="196">
        <v>0</v>
      </c>
      <c r="M271" s="196">
        <v>0</v>
      </c>
      <c r="N271" s="196">
        <v>0</v>
      </c>
      <c r="O271" s="196">
        <v>26</v>
      </c>
      <c r="P271" s="196">
        <v>184</v>
      </c>
      <c r="Q271" s="196">
        <v>49</v>
      </c>
      <c r="R271" s="196">
        <v>35</v>
      </c>
      <c r="S271" s="196">
        <v>17</v>
      </c>
      <c r="T271" s="196">
        <v>11</v>
      </c>
      <c r="U271" s="196">
        <v>2</v>
      </c>
      <c r="V271" s="196">
        <v>5</v>
      </c>
      <c r="W271" s="196">
        <v>3</v>
      </c>
      <c r="X271" s="196">
        <v>0</v>
      </c>
      <c r="Y271" s="196">
        <v>0</v>
      </c>
      <c r="Z271" s="196">
        <v>4</v>
      </c>
      <c r="AA271" s="196">
        <v>310</v>
      </c>
      <c r="AB271" s="196">
        <v>205</v>
      </c>
      <c r="AC271" s="196">
        <v>52</v>
      </c>
      <c r="AD271" s="196">
        <v>37</v>
      </c>
      <c r="AE271" s="196">
        <v>18</v>
      </c>
      <c r="AF271" s="196">
        <v>11</v>
      </c>
      <c r="AG271" s="196">
        <v>2</v>
      </c>
      <c r="AH271" s="196">
        <v>5</v>
      </c>
      <c r="AI271" s="196">
        <v>3</v>
      </c>
      <c r="AJ271" s="196">
        <v>0</v>
      </c>
      <c r="AK271" s="196">
        <v>0</v>
      </c>
      <c r="AL271" s="196">
        <v>4</v>
      </c>
      <c r="AM271" s="196">
        <v>337</v>
      </c>
    </row>
    <row r="272" spans="1:39" x14ac:dyDescent="0.2">
      <c r="A272" s="40" t="s">
        <v>860</v>
      </c>
      <c r="B272" s="40" t="s">
        <v>76</v>
      </c>
      <c r="C272" s="195">
        <v>2015</v>
      </c>
      <c r="D272" s="196">
        <v>88</v>
      </c>
      <c r="E272" s="196">
        <v>89</v>
      </c>
      <c r="F272" s="196">
        <v>50</v>
      </c>
      <c r="G272" s="196">
        <v>35</v>
      </c>
      <c r="H272" s="196">
        <v>23</v>
      </c>
      <c r="I272" s="196">
        <v>17</v>
      </c>
      <c r="J272" s="196">
        <v>14</v>
      </c>
      <c r="K272" s="196">
        <v>7</v>
      </c>
      <c r="L272" s="196">
        <v>8</v>
      </c>
      <c r="M272" s="196">
        <v>5</v>
      </c>
      <c r="N272" s="196">
        <v>20</v>
      </c>
      <c r="O272" s="196">
        <v>356</v>
      </c>
      <c r="P272" s="196">
        <v>418</v>
      </c>
      <c r="Q272" s="196">
        <v>493</v>
      </c>
      <c r="R272" s="196">
        <v>220</v>
      </c>
      <c r="S272" s="196">
        <v>97</v>
      </c>
      <c r="T272" s="196">
        <v>28</v>
      </c>
      <c r="U272" s="196">
        <v>25</v>
      </c>
      <c r="V272" s="196">
        <v>24</v>
      </c>
      <c r="W272" s="196">
        <v>24</v>
      </c>
      <c r="X272" s="196">
        <v>5</v>
      </c>
      <c r="Y272" s="196">
        <v>4</v>
      </c>
      <c r="Z272" s="196">
        <v>6</v>
      </c>
      <c r="AA272" s="196">
        <v>1344</v>
      </c>
      <c r="AB272" s="196">
        <v>515</v>
      </c>
      <c r="AC272" s="196">
        <v>586</v>
      </c>
      <c r="AD272" s="196">
        <v>275</v>
      </c>
      <c r="AE272" s="196">
        <v>132</v>
      </c>
      <c r="AF272" s="196">
        <v>51</v>
      </c>
      <c r="AG272" s="196">
        <v>43</v>
      </c>
      <c r="AH272" s="196">
        <v>39</v>
      </c>
      <c r="AI272" s="196">
        <v>31</v>
      </c>
      <c r="AJ272" s="196">
        <v>13</v>
      </c>
      <c r="AK272" s="196">
        <v>9</v>
      </c>
      <c r="AL272" s="196">
        <v>26</v>
      </c>
      <c r="AM272" s="196">
        <v>1720</v>
      </c>
    </row>
    <row r="273" spans="1:47" x14ac:dyDescent="0.2">
      <c r="A273" s="40" t="s">
        <v>861</v>
      </c>
      <c r="B273" s="40" t="s">
        <v>77</v>
      </c>
      <c r="C273" s="195">
        <v>2015</v>
      </c>
      <c r="D273" s="196">
        <v>124</v>
      </c>
      <c r="E273" s="196">
        <v>112</v>
      </c>
      <c r="F273" s="196">
        <v>97</v>
      </c>
      <c r="G273" s="196">
        <v>60</v>
      </c>
      <c r="H273" s="196">
        <v>52</v>
      </c>
      <c r="I273" s="196">
        <v>36</v>
      </c>
      <c r="J273" s="196">
        <v>45</v>
      </c>
      <c r="K273" s="196">
        <v>31</v>
      </c>
      <c r="L273" s="196">
        <v>17</v>
      </c>
      <c r="M273" s="196">
        <v>21</v>
      </c>
      <c r="N273" s="196">
        <v>75</v>
      </c>
      <c r="O273" s="196">
        <v>670</v>
      </c>
      <c r="P273" s="196">
        <v>967</v>
      </c>
      <c r="Q273" s="196">
        <v>802</v>
      </c>
      <c r="R273" s="196">
        <v>546</v>
      </c>
      <c r="S273" s="196">
        <v>173</v>
      </c>
      <c r="T273" s="196">
        <v>68</v>
      </c>
      <c r="U273" s="196">
        <v>61</v>
      </c>
      <c r="V273" s="196">
        <v>29</v>
      </c>
      <c r="W273" s="196">
        <v>74</v>
      </c>
      <c r="X273" s="196">
        <v>23</v>
      </c>
      <c r="Y273" s="196">
        <v>8</v>
      </c>
      <c r="Z273" s="196">
        <v>13</v>
      </c>
      <c r="AA273" s="196">
        <v>2764</v>
      </c>
      <c r="AB273" s="196">
        <v>1101</v>
      </c>
      <c r="AC273" s="196">
        <v>924</v>
      </c>
      <c r="AD273" s="196">
        <v>651</v>
      </c>
      <c r="AE273" s="196">
        <v>237</v>
      </c>
      <c r="AF273" s="196">
        <v>123</v>
      </c>
      <c r="AG273" s="196">
        <v>97</v>
      </c>
      <c r="AH273" s="196">
        <v>75</v>
      </c>
      <c r="AI273" s="196">
        <v>105</v>
      </c>
      <c r="AJ273" s="196">
        <v>40</v>
      </c>
      <c r="AK273" s="196">
        <v>29</v>
      </c>
      <c r="AL273" s="196">
        <v>88</v>
      </c>
      <c r="AM273" s="196">
        <v>3470</v>
      </c>
    </row>
    <row r="274" spans="1:47" x14ac:dyDescent="0.2">
      <c r="A274" s="40" t="s">
        <v>862</v>
      </c>
      <c r="B274" s="40" t="s">
        <v>78</v>
      </c>
      <c r="C274" s="195">
        <v>2015</v>
      </c>
      <c r="D274" s="196">
        <v>107</v>
      </c>
      <c r="E274" s="196">
        <v>69</v>
      </c>
      <c r="F274" s="196">
        <v>40</v>
      </c>
      <c r="G274" s="196">
        <v>20</v>
      </c>
      <c r="H274" s="196">
        <v>18</v>
      </c>
      <c r="I274" s="196">
        <v>12</v>
      </c>
      <c r="J274" s="196">
        <v>17</v>
      </c>
      <c r="K274" s="196">
        <v>8</v>
      </c>
      <c r="L274" s="196">
        <v>8</v>
      </c>
      <c r="M274" s="196">
        <v>6</v>
      </c>
      <c r="N274" s="196">
        <v>72</v>
      </c>
      <c r="O274" s="196">
        <v>377</v>
      </c>
      <c r="P274" s="196">
        <v>260</v>
      </c>
      <c r="Q274" s="196">
        <v>249</v>
      </c>
      <c r="R274" s="196">
        <v>175</v>
      </c>
      <c r="S274" s="196">
        <v>60</v>
      </c>
      <c r="T274" s="196">
        <v>26</v>
      </c>
      <c r="U274" s="196">
        <v>11</v>
      </c>
      <c r="V274" s="196">
        <v>12</v>
      </c>
      <c r="W274" s="196">
        <v>12</v>
      </c>
      <c r="X274" s="196">
        <v>7</v>
      </c>
      <c r="Y274" s="196">
        <v>6</v>
      </c>
      <c r="Z274" s="196">
        <v>12</v>
      </c>
      <c r="AA274" s="196">
        <v>830</v>
      </c>
      <c r="AB274" s="196">
        <v>367</v>
      </c>
      <c r="AC274" s="196">
        <v>320</v>
      </c>
      <c r="AD274" s="196">
        <v>215</v>
      </c>
      <c r="AE274" s="196">
        <v>80</v>
      </c>
      <c r="AF274" s="196">
        <v>44</v>
      </c>
      <c r="AG274" s="196">
        <v>23</v>
      </c>
      <c r="AH274" s="196">
        <v>29</v>
      </c>
      <c r="AI274" s="196">
        <v>21</v>
      </c>
      <c r="AJ274" s="196">
        <v>15</v>
      </c>
      <c r="AK274" s="196">
        <v>12</v>
      </c>
      <c r="AL274" s="196">
        <v>84</v>
      </c>
      <c r="AM274" s="196">
        <v>1210</v>
      </c>
    </row>
    <row r="275" spans="1:47" x14ac:dyDescent="0.2">
      <c r="A275" s="40" t="s">
        <v>863</v>
      </c>
      <c r="B275" s="40" t="s">
        <v>79</v>
      </c>
      <c r="C275" s="195">
        <v>2015</v>
      </c>
      <c r="D275" s="196">
        <v>66</v>
      </c>
      <c r="E275" s="196">
        <v>48</v>
      </c>
      <c r="F275" s="196">
        <v>31</v>
      </c>
      <c r="G275" s="196">
        <v>15</v>
      </c>
      <c r="H275" s="196">
        <v>2</v>
      </c>
      <c r="I275" s="196">
        <v>2</v>
      </c>
      <c r="J275" s="196">
        <v>0</v>
      </c>
      <c r="K275" s="196">
        <v>0</v>
      </c>
      <c r="L275" s="196">
        <v>0</v>
      </c>
      <c r="M275" s="196">
        <v>0</v>
      </c>
      <c r="N275" s="196">
        <v>0</v>
      </c>
      <c r="O275" s="196">
        <v>164</v>
      </c>
      <c r="P275" s="196">
        <v>451</v>
      </c>
      <c r="Q275" s="196">
        <v>350</v>
      </c>
      <c r="R275" s="196">
        <v>222</v>
      </c>
      <c r="S275" s="196">
        <v>93</v>
      </c>
      <c r="T275" s="196">
        <v>30</v>
      </c>
      <c r="U275" s="196">
        <v>10</v>
      </c>
      <c r="V275" s="196">
        <v>3</v>
      </c>
      <c r="W275" s="196">
        <v>0</v>
      </c>
      <c r="X275" s="196">
        <v>0</v>
      </c>
      <c r="Y275" s="196">
        <v>0</v>
      </c>
      <c r="Z275" s="196">
        <v>0</v>
      </c>
      <c r="AA275" s="196">
        <v>1159</v>
      </c>
      <c r="AB275" s="196">
        <v>559</v>
      </c>
      <c r="AC275" s="196">
        <v>414</v>
      </c>
      <c r="AD275" s="196">
        <v>256</v>
      </c>
      <c r="AE275" s="196">
        <v>109</v>
      </c>
      <c r="AF275" s="196">
        <v>32</v>
      </c>
      <c r="AG275" s="196">
        <v>12</v>
      </c>
      <c r="AH275" s="196">
        <v>3</v>
      </c>
      <c r="AI275" s="196">
        <v>0</v>
      </c>
      <c r="AJ275" s="196">
        <v>0</v>
      </c>
      <c r="AK275" s="196">
        <v>0</v>
      </c>
      <c r="AL275" s="196">
        <v>0</v>
      </c>
      <c r="AM275" s="196">
        <v>1385</v>
      </c>
    </row>
    <row r="276" spans="1:47" x14ac:dyDescent="0.2">
      <c r="A276" s="40" t="s">
        <v>864</v>
      </c>
      <c r="B276" s="40" t="s">
        <v>80</v>
      </c>
      <c r="C276" s="195">
        <v>2015</v>
      </c>
      <c r="D276" s="196">
        <v>229</v>
      </c>
      <c r="E276" s="196">
        <v>152</v>
      </c>
      <c r="F276" s="196">
        <v>86</v>
      </c>
      <c r="G276" s="196">
        <v>47</v>
      </c>
      <c r="H276" s="196">
        <v>28</v>
      </c>
      <c r="I276" s="196">
        <v>12</v>
      </c>
      <c r="J276" s="196">
        <v>8</v>
      </c>
      <c r="K276" s="196">
        <v>4</v>
      </c>
      <c r="L276" s="196">
        <v>6</v>
      </c>
      <c r="M276" s="196">
        <v>2</v>
      </c>
      <c r="N276" s="196">
        <v>15</v>
      </c>
      <c r="O276" s="196">
        <v>589</v>
      </c>
      <c r="P276" s="196">
        <v>455</v>
      </c>
      <c r="Q276" s="196">
        <v>453</v>
      </c>
      <c r="R276" s="196">
        <v>313</v>
      </c>
      <c r="S276" s="196">
        <v>141</v>
      </c>
      <c r="T276" s="196">
        <v>24</v>
      </c>
      <c r="U276" s="196">
        <v>9</v>
      </c>
      <c r="V276" s="196">
        <v>2</v>
      </c>
      <c r="W276" s="196">
        <v>1</v>
      </c>
      <c r="X276" s="196">
        <v>1</v>
      </c>
      <c r="Y276" s="196">
        <v>1</v>
      </c>
      <c r="Z276" s="196">
        <v>2</v>
      </c>
      <c r="AA276" s="196">
        <v>1402</v>
      </c>
      <c r="AB276" s="196">
        <v>688</v>
      </c>
      <c r="AC276" s="196">
        <v>611</v>
      </c>
      <c r="AD276" s="196">
        <v>403</v>
      </c>
      <c r="AE276" s="196">
        <v>190</v>
      </c>
      <c r="AF276" s="196">
        <v>55</v>
      </c>
      <c r="AG276" s="196">
        <v>22</v>
      </c>
      <c r="AH276" s="196">
        <v>10</v>
      </c>
      <c r="AI276" s="196">
        <v>5</v>
      </c>
      <c r="AJ276" s="196">
        <v>7</v>
      </c>
      <c r="AK276" s="196">
        <v>3</v>
      </c>
      <c r="AL276" s="196">
        <v>17</v>
      </c>
      <c r="AM276" s="196">
        <v>2011</v>
      </c>
    </row>
    <row r="277" spans="1:47" s="43" customFormat="1" x14ac:dyDescent="0.2">
      <c r="A277" s="40" t="s">
        <v>865</v>
      </c>
      <c r="B277" s="43" t="s">
        <v>24</v>
      </c>
      <c r="C277" s="195">
        <v>2015</v>
      </c>
      <c r="D277" s="196">
        <v>3078</v>
      </c>
      <c r="E277" s="196">
        <v>2378</v>
      </c>
      <c r="F277" s="196">
        <v>1534</v>
      </c>
      <c r="G277" s="196">
        <v>902</v>
      </c>
      <c r="H277" s="196">
        <v>596</v>
      </c>
      <c r="I277" s="196">
        <v>391</v>
      </c>
      <c r="J277" s="196">
        <v>321</v>
      </c>
      <c r="K277" s="196">
        <v>267</v>
      </c>
      <c r="L277" s="196">
        <v>229</v>
      </c>
      <c r="M277" s="196">
        <v>164</v>
      </c>
      <c r="N277" s="196">
        <v>1499</v>
      </c>
      <c r="O277" s="196">
        <v>11359</v>
      </c>
      <c r="P277" s="196">
        <v>17563</v>
      </c>
      <c r="Q277" s="196">
        <v>14723</v>
      </c>
      <c r="R277" s="196">
        <v>9339</v>
      </c>
      <c r="S277" s="196">
        <v>4458</v>
      </c>
      <c r="T277" s="196">
        <v>1320</v>
      </c>
      <c r="U277" s="196">
        <v>934</v>
      </c>
      <c r="V277" s="196">
        <v>410</v>
      </c>
      <c r="W277" s="196">
        <v>336</v>
      </c>
      <c r="X277" s="196">
        <v>133</v>
      </c>
      <c r="Y277" s="196">
        <v>97</v>
      </c>
      <c r="Z277" s="196">
        <v>341</v>
      </c>
      <c r="AA277" s="196">
        <v>49654</v>
      </c>
      <c r="AB277" s="196">
        <v>20873</v>
      </c>
      <c r="AC277" s="196">
        <v>17220</v>
      </c>
      <c r="AD277" s="196">
        <v>10934</v>
      </c>
      <c r="AE277" s="196">
        <v>5377</v>
      </c>
      <c r="AF277" s="196">
        <v>1942</v>
      </c>
      <c r="AG277" s="196">
        <v>1332</v>
      </c>
      <c r="AH277" s="196">
        <v>740</v>
      </c>
      <c r="AI277" s="196">
        <v>605</v>
      </c>
      <c r="AJ277" s="196">
        <v>366</v>
      </c>
      <c r="AK277" s="196">
        <v>264</v>
      </c>
      <c r="AL277" s="196">
        <v>1848</v>
      </c>
      <c r="AM277" s="196">
        <v>61501</v>
      </c>
      <c r="AO277" s="40"/>
    </row>
    <row r="278" spans="1:47" s="43" customFormat="1" x14ac:dyDescent="0.2">
      <c r="A278" s="40"/>
      <c r="C278" s="195"/>
      <c r="D278" s="196"/>
      <c r="E278" s="196"/>
      <c r="F278" s="196"/>
      <c r="G278" s="196"/>
      <c r="H278" s="196"/>
      <c r="I278" s="196"/>
      <c r="J278" s="196"/>
      <c r="K278" s="196"/>
      <c r="L278" s="196"/>
      <c r="M278" s="196"/>
      <c r="N278" s="398">
        <f>N277/O277</f>
        <v>0.13196584206356193</v>
      </c>
      <c r="O278" s="196"/>
      <c r="P278" s="196"/>
      <c r="Q278" s="196"/>
      <c r="R278" s="196"/>
      <c r="S278" s="196"/>
      <c r="T278" s="196"/>
      <c r="U278" s="196"/>
      <c r="V278" s="196"/>
      <c r="W278" s="196"/>
      <c r="X278" s="196"/>
      <c r="Y278" s="196"/>
      <c r="Z278" s="398">
        <f>Z277/AA277</f>
        <v>6.8675232609658838E-3</v>
      </c>
      <c r="AA278" s="196"/>
      <c r="AB278" s="196"/>
      <c r="AC278" s="196"/>
      <c r="AD278" s="196"/>
      <c r="AE278" s="196"/>
      <c r="AF278" s="196"/>
      <c r="AG278" s="196"/>
      <c r="AH278" s="196"/>
      <c r="AI278" s="196"/>
      <c r="AJ278" s="196"/>
      <c r="AK278" s="196"/>
      <c r="AL278" s="196"/>
      <c r="AM278" s="196"/>
      <c r="AO278" s="40"/>
    </row>
    <row r="279" spans="1:47" s="61" customFormat="1" x14ac:dyDescent="0.2">
      <c r="B279" s="43" t="s">
        <v>124</v>
      </c>
      <c r="C279" s="43"/>
      <c r="D279" s="61" t="s">
        <v>26</v>
      </c>
      <c r="E279" s="61" t="s">
        <v>27</v>
      </c>
      <c r="F279" s="61" t="s">
        <v>28</v>
      </c>
      <c r="G279" s="61" t="s">
        <v>29</v>
      </c>
      <c r="H279" s="61" t="s">
        <v>30</v>
      </c>
      <c r="I279" s="61" t="s">
        <v>31</v>
      </c>
      <c r="J279" s="61" t="s">
        <v>32</v>
      </c>
      <c r="K279" s="61" t="s">
        <v>33</v>
      </c>
      <c r="L279" s="61" t="s">
        <v>34</v>
      </c>
      <c r="M279" s="61" t="s">
        <v>35</v>
      </c>
      <c r="N279" s="61" t="s">
        <v>671</v>
      </c>
      <c r="O279" s="61" t="s">
        <v>7</v>
      </c>
      <c r="P279" s="61" t="s">
        <v>26</v>
      </c>
      <c r="Q279" s="61" t="s">
        <v>27</v>
      </c>
      <c r="R279" s="61" t="s">
        <v>28</v>
      </c>
      <c r="S279" s="61" t="s">
        <v>29</v>
      </c>
      <c r="T279" s="61" t="s">
        <v>30</v>
      </c>
      <c r="U279" s="61" t="s">
        <v>31</v>
      </c>
      <c r="V279" s="61" t="s">
        <v>32</v>
      </c>
      <c r="W279" s="61" t="s">
        <v>33</v>
      </c>
      <c r="X279" s="61" t="s">
        <v>34</v>
      </c>
      <c r="Y279" s="61" t="s">
        <v>35</v>
      </c>
      <c r="Z279" s="61" t="s">
        <v>671</v>
      </c>
      <c r="AA279" s="61" t="s">
        <v>7</v>
      </c>
      <c r="AB279" s="61" t="s">
        <v>26</v>
      </c>
      <c r="AC279" s="61" t="s">
        <v>27</v>
      </c>
      <c r="AD279" s="61" t="s">
        <v>28</v>
      </c>
      <c r="AE279" s="61" t="s">
        <v>29</v>
      </c>
      <c r="AF279" s="61" t="s">
        <v>30</v>
      </c>
      <c r="AG279" s="61" t="s">
        <v>31</v>
      </c>
      <c r="AH279" s="61" t="s">
        <v>32</v>
      </c>
      <c r="AI279" s="61" t="s">
        <v>33</v>
      </c>
      <c r="AJ279" s="61" t="s">
        <v>34</v>
      </c>
      <c r="AK279" s="61" t="s">
        <v>35</v>
      </c>
      <c r="AL279" s="61" t="s">
        <v>671</v>
      </c>
      <c r="AM279" s="61" t="s">
        <v>7</v>
      </c>
    </row>
    <row r="280" spans="1:47" ht="25.5" x14ac:dyDescent="0.2">
      <c r="B280" s="40" t="s">
        <v>123</v>
      </c>
      <c r="D280" s="139" t="s">
        <v>602</v>
      </c>
      <c r="E280" s="139" t="s">
        <v>602</v>
      </c>
      <c r="F280" s="139" t="s">
        <v>602</v>
      </c>
      <c r="G280" s="139" t="s">
        <v>602</v>
      </c>
      <c r="H280" s="139" t="s">
        <v>602</v>
      </c>
      <c r="I280" s="139" t="s">
        <v>602</v>
      </c>
      <c r="J280" s="139" t="s">
        <v>602</v>
      </c>
      <c r="K280" s="139" t="s">
        <v>602</v>
      </c>
      <c r="L280" s="139" t="s">
        <v>602</v>
      </c>
      <c r="M280" s="139" t="s">
        <v>602</v>
      </c>
      <c r="N280" s="139" t="s">
        <v>602</v>
      </c>
      <c r="O280" s="139" t="s">
        <v>602</v>
      </c>
      <c r="P280" s="64" t="s">
        <v>655</v>
      </c>
      <c r="Q280" s="64" t="s">
        <v>655</v>
      </c>
      <c r="R280" s="64" t="s">
        <v>655</v>
      </c>
      <c r="S280" s="64" t="s">
        <v>655</v>
      </c>
      <c r="T280" s="64" t="s">
        <v>655</v>
      </c>
      <c r="U280" s="64" t="s">
        <v>655</v>
      </c>
      <c r="V280" s="64" t="s">
        <v>655</v>
      </c>
      <c r="W280" s="64" t="s">
        <v>655</v>
      </c>
      <c r="X280" s="64" t="s">
        <v>655</v>
      </c>
      <c r="Y280" s="64" t="s">
        <v>655</v>
      </c>
      <c r="Z280" s="64" t="s">
        <v>655</v>
      </c>
      <c r="AA280" s="64" t="s">
        <v>655</v>
      </c>
      <c r="AB280" s="64" t="s">
        <v>48</v>
      </c>
      <c r="AC280" s="64" t="s">
        <v>48</v>
      </c>
      <c r="AD280" s="64" t="s">
        <v>48</v>
      </c>
      <c r="AE280" s="64" t="s">
        <v>48</v>
      </c>
      <c r="AF280" s="64" t="s">
        <v>48</v>
      </c>
      <c r="AG280" s="64" t="s">
        <v>48</v>
      </c>
      <c r="AH280" s="64" t="s">
        <v>48</v>
      </c>
      <c r="AI280" s="64" t="s">
        <v>48</v>
      </c>
      <c r="AJ280" s="64" t="s">
        <v>48</v>
      </c>
      <c r="AK280" s="64" t="s">
        <v>48</v>
      </c>
      <c r="AL280" s="64" t="s">
        <v>48</v>
      </c>
      <c r="AM280" s="64" t="s">
        <v>48</v>
      </c>
    </row>
    <row r="281" spans="1:47" x14ac:dyDescent="0.2">
      <c r="B281" s="43"/>
      <c r="C281" s="43"/>
    </row>
    <row r="282" spans="1:47" s="48" customFormat="1" x14ac:dyDescent="0.2">
      <c r="B282" s="52"/>
      <c r="C282" s="52"/>
      <c r="M282" s="384"/>
      <c r="N282" s="384"/>
      <c r="O282" s="384"/>
      <c r="P282" s="384"/>
      <c r="Q282" s="384"/>
      <c r="R282" s="384"/>
      <c r="S282" s="384"/>
      <c r="AA282" s="384"/>
      <c r="AB282" s="384"/>
      <c r="AC282" s="384"/>
      <c r="AD282" s="384"/>
      <c r="AE282" s="384"/>
      <c r="AF282" s="384"/>
      <c r="AG282" s="384"/>
      <c r="AO282" s="384"/>
      <c r="AP282" s="384"/>
      <c r="AQ282" s="384"/>
      <c r="AR282" s="384"/>
      <c r="AS282" s="384"/>
      <c r="AT282" s="384"/>
      <c r="AU282" s="384"/>
    </row>
    <row r="283" spans="1:47" s="48" customFormat="1" x14ac:dyDescent="0.2">
      <c r="B283" s="52"/>
      <c r="C283" s="52"/>
      <c r="M283" s="384"/>
      <c r="N283" s="384"/>
      <c r="O283" s="384"/>
      <c r="P283" s="384"/>
      <c r="Q283" s="384"/>
      <c r="R283" s="384"/>
      <c r="S283" s="384"/>
      <c r="AA283" s="384"/>
      <c r="AB283" s="384"/>
      <c r="AC283" s="384"/>
      <c r="AD283" s="384"/>
      <c r="AE283" s="384"/>
      <c r="AF283" s="384"/>
      <c r="AG283" s="384"/>
      <c r="AO283" s="384"/>
      <c r="AP283" s="384"/>
      <c r="AQ283" s="384"/>
      <c r="AR283" s="384"/>
      <c r="AS283" s="384"/>
      <c r="AT283" s="384"/>
      <c r="AU283" s="384"/>
    </row>
    <row r="284" spans="1:47" s="50" customFormat="1" x14ac:dyDescent="0.2">
      <c r="F284" s="50" t="s">
        <v>596</v>
      </c>
      <c r="G284" s="50" t="s">
        <v>596</v>
      </c>
      <c r="H284" s="50" t="s">
        <v>596</v>
      </c>
      <c r="I284" s="50" t="s">
        <v>596</v>
      </c>
      <c r="J284" s="50" t="s">
        <v>596</v>
      </c>
      <c r="K284" s="50" t="s">
        <v>596</v>
      </c>
      <c r="L284" s="50" t="s">
        <v>596</v>
      </c>
      <c r="M284" s="385" t="s">
        <v>596</v>
      </c>
      <c r="N284" s="385" t="s">
        <v>596</v>
      </c>
      <c r="O284" s="385" t="s">
        <v>596</v>
      </c>
      <c r="P284" s="385" t="s">
        <v>596</v>
      </c>
      <c r="Q284" s="385" t="s">
        <v>596</v>
      </c>
      <c r="R284" s="385" t="s">
        <v>596</v>
      </c>
      <c r="S284" s="385" t="s">
        <v>596</v>
      </c>
      <c r="T284" s="50" t="s">
        <v>39</v>
      </c>
      <c r="U284" s="50" t="s">
        <v>39</v>
      </c>
      <c r="V284" s="50" t="s">
        <v>39</v>
      </c>
      <c r="W284" s="50" t="s">
        <v>39</v>
      </c>
      <c r="X284" s="50" t="s">
        <v>39</v>
      </c>
      <c r="Y284" s="50" t="s">
        <v>39</v>
      </c>
      <c r="Z284" s="50" t="s">
        <v>39</v>
      </c>
      <c r="AA284" s="385" t="s">
        <v>39</v>
      </c>
      <c r="AB284" s="385" t="s">
        <v>39</v>
      </c>
      <c r="AC284" s="385" t="s">
        <v>39</v>
      </c>
      <c r="AD284" s="385" t="s">
        <v>39</v>
      </c>
      <c r="AE284" s="385" t="s">
        <v>39</v>
      </c>
      <c r="AF284" s="385" t="s">
        <v>39</v>
      </c>
      <c r="AG284" s="385" t="s">
        <v>39</v>
      </c>
      <c r="AH284" s="50" t="s">
        <v>657</v>
      </c>
      <c r="AI284" s="50" t="s">
        <v>657</v>
      </c>
      <c r="AJ284" s="50" t="s">
        <v>657</v>
      </c>
      <c r="AK284" s="50" t="s">
        <v>657</v>
      </c>
      <c r="AL284" s="50" t="s">
        <v>657</v>
      </c>
      <c r="AM284" s="50" t="s">
        <v>657</v>
      </c>
      <c r="AN284" s="50" t="s">
        <v>657</v>
      </c>
      <c r="AO284" s="385" t="s">
        <v>657</v>
      </c>
      <c r="AP284" s="385" t="s">
        <v>657</v>
      </c>
      <c r="AQ284" s="385" t="s">
        <v>657</v>
      </c>
      <c r="AR284" s="385" t="s">
        <v>657</v>
      </c>
      <c r="AS284" s="385" t="s">
        <v>657</v>
      </c>
      <c r="AT284" s="385" t="s">
        <v>657</v>
      </c>
      <c r="AU284" s="385" t="s">
        <v>657</v>
      </c>
    </row>
    <row r="285" spans="1:47" s="52" customFormat="1" x14ac:dyDescent="0.2">
      <c r="B285" s="52" t="s">
        <v>125</v>
      </c>
      <c r="C285" s="52" t="s">
        <v>126</v>
      </c>
      <c r="D285" s="52" t="s">
        <v>658</v>
      </c>
      <c r="E285" s="57" t="s">
        <v>656</v>
      </c>
      <c r="F285" s="52" t="s">
        <v>19</v>
      </c>
      <c r="G285" s="52" t="s">
        <v>21</v>
      </c>
      <c r="H285" s="52" t="s">
        <v>20</v>
      </c>
      <c r="I285" s="52" t="s">
        <v>22</v>
      </c>
      <c r="J285" s="52" t="s">
        <v>23</v>
      </c>
      <c r="K285" s="52" t="s">
        <v>16</v>
      </c>
      <c r="L285" s="52" t="s">
        <v>102</v>
      </c>
      <c r="M285" s="386" t="s">
        <v>19</v>
      </c>
      <c r="N285" s="386" t="s">
        <v>21</v>
      </c>
      <c r="O285" s="386" t="s">
        <v>20</v>
      </c>
      <c r="P285" s="386" t="s">
        <v>22</v>
      </c>
      <c r="Q285" s="386" t="s">
        <v>23</v>
      </c>
      <c r="R285" s="386" t="s">
        <v>16</v>
      </c>
      <c r="S285" s="386" t="s">
        <v>122</v>
      </c>
      <c r="T285" s="52" t="s">
        <v>19</v>
      </c>
      <c r="U285" s="52" t="s">
        <v>21</v>
      </c>
      <c r="V285" s="52" t="s">
        <v>20</v>
      </c>
      <c r="W285" s="52" t="s">
        <v>22</v>
      </c>
      <c r="X285" s="52" t="s">
        <v>23</v>
      </c>
      <c r="Y285" s="52" t="s">
        <v>16</v>
      </c>
      <c r="Z285" s="52" t="s">
        <v>102</v>
      </c>
      <c r="AA285" s="386" t="s">
        <v>19</v>
      </c>
      <c r="AB285" s="386" t="s">
        <v>21</v>
      </c>
      <c r="AC285" s="386" t="s">
        <v>20</v>
      </c>
      <c r="AD285" s="386" t="s">
        <v>22</v>
      </c>
      <c r="AE285" s="386" t="s">
        <v>23</v>
      </c>
      <c r="AF285" s="386" t="s">
        <v>16</v>
      </c>
      <c r="AG285" s="386" t="s">
        <v>122</v>
      </c>
      <c r="AH285" s="52" t="s">
        <v>19</v>
      </c>
      <c r="AI285" s="52" t="s">
        <v>21</v>
      </c>
      <c r="AJ285" s="52" t="s">
        <v>20</v>
      </c>
      <c r="AK285" s="52" t="s">
        <v>22</v>
      </c>
      <c r="AL285" s="52" t="s">
        <v>23</v>
      </c>
      <c r="AM285" s="52" t="s">
        <v>16</v>
      </c>
      <c r="AN285" s="52" t="s">
        <v>102</v>
      </c>
      <c r="AO285" s="386" t="s">
        <v>19</v>
      </c>
      <c r="AP285" s="386" t="s">
        <v>21</v>
      </c>
      <c r="AQ285" s="386" t="s">
        <v>20</v>
      </c>
      <c r="AR285" s="386" t="s">
        <v>22</v>
      </c>
      <c r="AS285" s="386" t="s">
        <v>23</v>
      </c>
      <c r="AT285" s="386" t="s">
        <v>16</v>
      </c>
      <c r="AU285" s="386" t="s">
        <v>122</v>
      </c>
    </row>
    <row r="286" spans="1:47" s="48" customFormat="1" x14ac:dyDescent="0.2">
      <c r="B286" s="48" t="s">
        <v>125</v>
      </c>
      <c r="C286" s="48" t="s">
        <v>125</v>
      </c>
      <c r="D286" s="108">
        <v>2000</v>
      </c>
      <c r="E286" s="82" t="s">
        <v>49</v>
      </c>
      <c r="L286" s="67"/>
      <c r="M286" s="384"/>
      <c r="N286" s="384"/>
      <c r="O286" s="384"/>
      <c r="P286" s="384"/>
      <c r="Q286" s="384"/>
      <c r="R286" s="384"/>
      <c r="S286" s="384"/>
      <c r="Z286" s="67"/>
      <c r="AA286" s="384"/>
      <c r="AB286" s="384"/>
      <c r="AC286" s="384"/>
      <c r="AD286" s="384"/>
      <c r="AE286" s="384"/>
      <c r="AF286" s="384"/>
      <c r="AG286" s="384"/>
      <c r="AH286" s="48">
        <v>3193</v>
      </c>
      <c r="AI286" s="48">
        <v>48</v>
      </c>
      <c r="AJ286" s="48">
        <v>361</v>
      </c>
      <c r="AK286" s="48">
        <v>0</v>
      </c>
      <c r="AL286" s="48">
        <v>0</v>
      </c>
      <c r="AM286" s="48">
        <v>0</v>
      </c>
      <c r="AN286" s="85">
        <v>3602</v>
      </c>
      <c r="AO286" s="384">
        <v>13284.25</v>
      </c>
      <c r="AP286" s="384">
        <v>202</v>
      </c>
      <c r="AQ286" s="384">
        <v>1502</v>
      </c>
      <c r="AR286" s="384">
        <v>0</v>
      </c>
      <c r="AS286" s="384">
        <v>0</v>
      </c>
      <c r="AT286" s="384">
        <v>0</v>
      </c>
      <c r="AU286" s="384">
        <v>14988.25</v>
      </c>
    </row>
    <row r="287" spans="1:47" s="48" customFormat="1" x14ac:dyDescent="0.2">
      <c r="B287" s="48" t="s">
        <v>125</v>
      </c>
      <c r="C287" s="48" t="s">
        <v>127</v>
      </c>
      <c r="D287" s="108">
        <v>2000</v>
      </c>
      <c r="E287" s="82" t="s">
        <v>50</v>
      </c>
      <c r="L287" s="67"/>
      <c r="M287" s="384"/>
      <c r="N287" s="384"/>
      <c r="O287" s="384"/>
      <c r="P287" s="384"/>
      <c r="Q287" s="384"/>
      <c r="R287" s="384"/>
      <c r="S287" s="384"/>
      <c r="Z287" s="67"/>
      <c r="AA287" s="384"/>
      <c r="AB287" s="384"/>
      <c r="AC287" s="384"/>
      <c r="AD287" s="384"/>
      <c r="AE287" s="384"/>
      <c r="AF287" s="384"/>
      <c r="AG287" s="384"/>
      <c r="AH287" s="48">
        <v>1953</v>
      </c>
      <c r="AI287" s="48">
        <v>46</v>
      </c>
      <c r="AJ287" s="48">
        <v>53</v>
      </c>
      <c r="AK287" s="48">
        <v>0</v>
      </c>
      <c r="AL287" s="48">
        <v>0</v>
      </c>
      <c r="AM287" s="48">
        <v>0</v>
      </c>
      <c r="AN287" s="85">
        <v>2052</v>
      </c>
      <c r="AO287" s="384">
        <v>14438.59</v>
      </c>
      <c r="AP287" s="384">
        <v>340.4</v>
      </c>
      <c r="AQ287" s="384">
        <v>392.2</v>
      </c>
      <c r="AR287" s="384">
        <v>0</v>
      </c>
      <c r="AS287" s="384">
        <v>0</v>
      </c>
      <c r="AT287" s="384">
        <v>0</v>
      </c>
      <c r="AU287" s="384">
        <v>15171.19</v>
      </c>
    </row>
    <row r="288" spans="1:47" s="48" customFormat="1" x14ac:dyDescent="0.2">
      <c r="B288" s="48" t="s">
        <v>125</v>
      </c>
      <c r="C288" s="48" t="s">
        <v>128</v>
      </c>
      <c r="D288" s="108">
        <v>2000</v>
      </c>
      <c r="E288" s="82" t="s">
        <v>51</v>
      </c>
      <c r="L288" s="67"/>
      <c r="M288" s="384"/>
      <c r="N288" s="384"/>
      <c r="O288" s="384"/>
      <c r="P288" s="384"/>
      <c r="Q288" s="384"/>
      <c r="R288" s="384"/>
      <c r="S288" s="384"/>
      <c r="Z288" s="67"/>
      <c r="AA288" s="384"/>
      <c r="AB288" s="384"/>
      <c r="AC288" s="384"/>
      <c r="AD288" s="384"/>
      <c r="AE288" s="384"/>
      <c r="AF288" s="384"/>
      <c r="AG288" s="384"/>
      <c r="AH288" s="48">
        <v>1443</v>
      </c>
      <c r="AI288" s="48">
        <v>107</v>
      </c>
      <c r="AJ288" s="48">
        <v>0</v>
      </c>
      <c r="AK288" s="48">
        <v>0</v>
      </c>
      <c r="AL288" s="48">
        <v>252</v>
      </c>
      <c r="AM288" s="48">
        <v>0</v>
      </c>
      <c r="AN288" s="85">
        <v>1802</v>
      </c>
      <c r="AO288" s="384">
        <v>4482</v>
      </c>
      <c r="AP288" s="384">
        <v>193</v>
      </c>
      <c r="AQ288" s="384">
        <v>0</v>
      </c>
      <c r="AR288" s="384">
        <v>0</v>
      </c>
      <c r="AS288" s="384">
        <v>1184</v>
      </c>
      <c r="AT288" s="384">
        <v>0</v>
      </c>
      <c r="AU288" s="384">
        <v>5859</v>
      </c>
    </row>
    <row r="289" spans="2:47" s="48" customFormat="1" x14ac:dyDescent="0.2">
      <c r="B289" s="48" t="s">
        <v>125</v>
      </c>
      <c r="C289" s="48" t="s">
        <v>129</v>
      </c>
      <c r="D289" s="108">
        <v>2000</v>
      </c>
      <c r="E289" s="82" t="s">
        <v>52</v>
      </c>
      <c r="L289" s="67"/>
      <c r="M289" s="384"/>
      <c r="N289" s="384"/>
      <c r="O289" s="384"/>
      <c r="P289" s="384"/>
      <c r="Q289" s="384"/>
      <c r="R289" s="384"/>
      <c r="S289" s="384"/>
      <c r="Z289" s="67"/>
      <c r="AA289" s="384"/>
      <c r="AB289" s="384"/>
      <c r="AC289" s="384"/>
      <c r="AD289" s="384"/>
      <c r="AE289" s="384"/>
      <c r="AF289" s="384"/>
      <c r="AG289" s="384"/>
      <c r="AH289" s="53" t="s">
        <v>103</v>
      </c>
      <c r="AI289" s="53" t="s">
        <v>103</v>
      </c>
      <c r="AJ289" s="53" t="s">
        <v>103</v>
      </c>
      <c r="AK289" s="53" t="s">
        <v>103</v>
      </c>
      <c r="AL289" s="53" t="s">
        <v>103</v>
      </c>
      <c r="AM289" s="53" t="s">
        <v>103</v>
      </c>
      <c r="AN289" s="85">
        <v>973</v>
      </c>
      <c r="AO289" s="384">
        <v>6047.75</v>
      </c>
      <c r="AP289" s="384">
        <v>0</v>
      </c>
      <c r="AQ289" s="384">
        <v>20</v>
      </c>
      <c r="AR289" s="384">
        <v>0</v>
      </c>
      <c r="AS289" s="384">
        <v>0</v>
      </c>
      <c r="AT289" s="384">
        <v>0</v>
      </c>
      <c r="AU289" s="384">
        <v>6067.75</v>
      </c>
    </row>
    <row r="290" spans="2:47" s="48" customFormat="1" x14ac:dyDescent="0.2">
      <c r="B290" s="48" t="s">
        <v>125</v>
      </c>
      <c r="C290" s="48" t="s">
        <v>130</v>
      </c>
      <c r="D290" s="108">
        <v>2000</v>
      </c>
      <c r="E290" s="82" t="s">
        <v>53</v>
      </c>
      <c r="L290" s="67"/>
      <c r="M290" s="384"/>
      <c r="N290" s="384"/>
      <c r="O290" s="384"/>
      <c r="P290" s="384"/>
      <c r="Q290" s="384"/>
      <c r="R290" s="384"/>
      <c r="S290" s="384"/>
      <c r="Z290" s="67"/>
      <c r="AA290" s="384"/>
      <c r="AB290" s="384"/>
      <c r="AC290" s="384"/>
      <c r="AD290" s="384"/>
      <c r="AE290" s="384"/>
      <c r="AF290" s="384"/>
      <c r="AG290" s="384"/>
      <c r="AH290" s="53" t="s">
        <v>103</v>
      </c>
      <c r="AI290" s="53" t="s">
        <v>103</v>
      </c>
      <c r="AJ290" s="53" t="s">
        <v>103</v>
      </c>
      <c r="AK290" s="53" t="s">
        <v>103</v>
      </c>
      <c r="AL290" s="53" t="s">
        <v>103</v>
      </c>
      <c r="AM290" s="53" t="s">
        <v>103</v>
      </c>
      <c r="AN290" s="85">
        <v>652</v>
      </c>
      <c r="AO290" s="384">
        <v>1367</v>
      </c>
      <c r="AP290" s="384">
        <v>218.5</v>
      </c>
      <c r="AQ290" s="384">
        <v>3327</v>
      </c>
      <c r="AR290" s="384">
        <v>174.25</v>
      </c>
      <c r="AS290" s="384">
        <v>32.75</v>
      </c>
      <c r="AT290" s="384">
        <v>120.75</v>
      </c>
      <c r="AU290" s="384">
        <v>5240.25</v>
      </c>
    </row>
    <row r="291" spans="2:47" s="48" customFormat="1" x14ac:dyDescent="0.2">
      <c r="B291" s="48" t="s">
        <v>125</v>
      </c>
      <c r="C291" s="48" t="s">
        <v>131</v>
      </c>
      <c r="D291" s="108">
        <v>2000</v>
      </c>
      <c r="E291" s="82" t="s">
        <v>54</v>
      </c>
      <c r="L291" s="67"/>
      <c r="M291" s="384"/>
      <c r="N291" s="384"/>
      <c r="O291" s="384"/>
      <c r="P291" s="384"/>
      <c r="Q291" s="384"/>
      <c r="R291" s="384"/>
      <c r="S291" s="384"/>
      <c r="Z291" s="67"/>
      <c r="AA291" s="384"/>
      <c r="AB291" s="384"/>
      <c r="AC291" s="384"/>
      <c r="AD291" s="384"/>
      <c r="AE291" s="384"/>
      <c r="AF291" s="384"/>
      <c r="AG291" s="384"/>
      <c r="AH291" s="53" t="s">
        <v>103</v>
      </c>
      <c r="AI291" s="53" t="s">
        <v>103</v>
      </c>
      <c r="AJ291" s="53" t="s">
        <v>103</v>
      </c>
      <c r="AK291" s="53" t="s">
        <v>103</v>
      </c>
      <c r="AL291" s="53" t="s">
        <v>103</v>
      </c>
      <c r="AM291" s="53" t="s">
        <v>103</v>
      </c>
      <c r="AN291" s="85">
        <v>1669</v>
      </c>
      <c r="AO291" s="384">
        <v>6300</v>
      </c>
      <c r="AP291" s="384">
        <v>81</v>
      </c>
      <c r="AQ291" s="384">
        <v>4960</v>
      </c>
      <c r="AR291" s="384">
        <v>2625</v>
      </c>
      <c r="AS291" s="384">
        <v>0</v>
      </c>
      <c r="AT291" s="384">
        <v>10</v>
      </c>
      <c r="AU291" s="384">
        <v>13976</v>
      </c>
    </row>
    <row r="292" spans="2:47" s="48" customFormat="1" x14ac:dyDescent="0.2">
      <c r="B292" s="48" t="s">
        <v>125</v>
      </c>
      <c r="C292" s="48" t="s">
        <v>132</v>
      </c>
      <c r="D292" s="108">
        <v>2000</v>
      </c>
      <c r="E292" s="82" t="s">
        <v>55</v>
      </c>
      <c r="L292" s="67"/>
      <c r="M292" s="384"/>
      <c r="N292" s="384"/>
      <c r="O292" s="384"/>
      <c r="P292" s="384"/>
      <c r="Q292" s="384"/>
      <c r="R292" s="384"/>
      <c r="S292" s="384"/>
      <c r="Z292" s="67"/>
      <c r="AA292" s="384"/>
      <c r="AB292" s="384"/>
      <c r="AC292" s="384"/>
      <c r="AD292" s="384"/>
      <c r="AE292" s="384"/>
      <c r="AF292" s="384"/>
      <c r="AG292" s="384"/>
      <c r="AH292" s="48">
        <v>2714</v>
      </c>
      <c r="AI292" s="48">
        <v>50</v>
      </c>
      <c r="AJ292" s="48">
        <v>26</v>
      </c>
      <c r="AK292" s="48">
        <v>24</v>
      </c>
      <c r="AL292" s="48">
        <v>71</v>
      </c>
      <c r="AM292" s="48">
        <v>6</v>
      </c>
      <c r="AN292" s="85">
        <v>2891</v>
      </c>
      <c r="AO292" s="384">
        <v>6919.88</v>
      </c>
      <c r="AP292" s="384">
        <v>1010.5</v>
      </c>
      <c r="AQ292" s="384">
        <v>507</v>
      </c>
      <c r="AR292" s="384">
        <v>620.54999999999995</v>
      </c>
      <c r="AS292" s="384">
        <v>1083.08</v>
      </c>
      <c r="AT292" s="384">
        <v>178.92</v>
      </c>
      <c r="AU292" s="384">
        <v>10319.93</v>
      </c>
    </row>
    <row r="293" spans="2:47" s="48" customFormat="1" x14ac:dyDescent="0.2">
      <c r="B293" s="48" t="s">
        <v>125</v>
      </c>
      <c r="C293" s="48" t="s">
        <v>133</v>
      </c>
      <c r="D293" s="108">
        <v>2000</v>
      </c>
      <c r="E293" s="82" t="s">
        <v>56</v>
      </c>
      <c r="L293" s="67"/>
      <c r="M293" s="384"/>
      <c r="N293" s="384"/>
      <c r="O293" s="384"/>
      <c r="P293" s="384"/>
      <c r="Q293" s="384"/>
      <c r="R293" s="384"/>
      <c r="S293" s="384"/>
      <c r="Z293" s="67"/>
      <c r="AA293" s="384"/>
      <c r="AB293" s="384"/>
      <c r="AC293" s="384"/>
      <c r="AD293" s="384"/>
      <c r="AE293" s="384"/>
      <c r="AF293" s="384"/>
      <c r="AG293" s="384"/>
      <c r="AH293" s="53" t="s">
        <v>103</v>
      </c>
      <c r="AI293" s="53" t="s">
        <v>103</v>
      </c>
      <c r="AJ293" s="53" t="s">
        <v>103</v>
      </c>
      <c r="AK293" s="53" t="s">
        <v>103</v>
      </c>
      <c r="AL293" s="53" t="s">
        <v>103</v>
      </c>
      <c r="AM293" s="53" t="s">
        <v>103</v>
      </c>
      <c r="AN293" s="85">
        <v>1348</v>
      </c>
      <c r="AO293" s="384">
        <v>5984.25</v>
      </c>
      <c r="AP293" s="384">
        <v>5</v>
      </c>
      <c r="AQ293" s="384">
        <v>489.75</v>
      </c>
      <c r="AR293" s="384">
        <v>1975.75</v>
      </c>
      <c r="AS293" s="384">
        <v>417.5</v>
      </c>
      <c r="AT293" s="384">
        <v>248</v>
      </c>
      <c r="AU293" s="384">
        <v>9120.25</v>
      </c>
    </row>
    <row r="294" spans="2:47" s="48" customFormat="1" x14ac:dyDescent="0.2">
      <c r="B294" s="48" t="s">
        <v>125</v>
      </c>
      <c r="C294" s="48" t="s">
        <v>134</v>
      </c>
      <c r="D294" s="108">
        <v>2000</v>
      </c>
      <c r="E294" s="82" t="s">
        <v>57</v>
      </c>
      <c r="L294" s="67"/>
      <c r="M294" s="384"/>
      <c r="N294" s="384"/>
      <c r="O294" s="384"/>
      <c r="P294" s="384"/>
      <c r="Q294" s="384"/>
      <c r="R294" s="384"/>
      <c r="S294" s="384"/>
      <c r="Z294" s="67"/>
      <c r="AA294" s="384"/>
      <c r="AB294" s="384"/>
      <c r="AC294" s="384"/>
      <c r="AD294" s="384"/>
      <c r="AE294" s="384"/>
      <c r="AF294" s="384"/>
      <c r="AG294" s="384"/>
      <c r="AH294" s="48">
        <v>942</v>
      </c>
      <c r="AI294" s="48">
        <v>11</v>
      </c>
      <c r="AJ294" s="48">
        <v>27</v>
      </c>
      <c r="AK294" s="48">
        <v>28</v>
      </c>
      <c r="AL294" s="48">
        <v>14</v>
      </c>
      <c r="AM294" s="48">
        <v>0</v>
      </c>
      <c r="AN294" s="85">
        <v>1022</v>
      </c>
      <c r="AO294" s="384">
        <v>4440</v>
      </c>
      <c r="AP294" s="384">
        <v>75.25</v>
      </c>
      <c r="AQ294" s="384">
        <v>387.5</v>
      </c>
      <c r="AR294" s="384">
        <v>493.5</v>
      </c>
      <c r="AS294" s="384">
        <v>165.5</v>
      </c>
      <c r="AT294" s="384">
        <v>0</v>
      </c>
      <c r="AU294" s="384">
        <v>5561.75</v>
      </c>
    </row>
    <row r="295" spans="2:47" s="48" customFormat="1" x14ac:dyDescent="0.2">
      <c r="B295" s="48" t="s">
        <v>125</v>
      </c>
      <c r="C295" s="48" t="s">
        <v>135</v>
      </c>
      <c r="D295" s="108">
        <v>2000</v>
      </c>
      <c r="E295" s="82" t="s">
        <v>58</v>
      </c>
      <c r="L295" s="67"/>
      <c r="M295" s="384"/>
      <c r="N295" s="384"/>
      <c r="O295" s="384"/>
      <c r="P295" s="384"/>
      <c r="Q295" s="384"/>
      <c r="R295" s="384"/>
      <c r="S295" s="384"/>
      <c r="Z295" s="67"/>
      <c r="AA295" s="384"/>
      <c r="AB295" s="384"/>
      <c r="AC295" s="384"/>
      <c r="AD295" s="384"/>
      <c r="AE295" s="384"/>
      <c r="AF295" s="384"/>
      <c r="AG295" s="384"/>
      <c r="AH295" s="48">
        <v>1063</v>
      </c>
      <c r="AI295" s="48">
        <v>73</v>
      </c>
      <c r="AJ295" s="48">
        <v>151</v>
      </c>
      <c r="AK295" s="48">
        <v>0</v>
      </c>
      <c r="AL295" s="48">
        <v>0</v>
      </c>
      <c r="AM295" s="48">
        <v>0</v>
      </c>
      <c r="AN295" s="85">
        <v>1287</v>
      </c>
      <c r="AO295" s="384">
        <v>5716</v>
      </c>
      <c r="AP295" s="384">
        <v>321</v>
      </c>
      <c r="AQ295" s="384">
        <v>1488</v>
      </c>
      <c r="AR295" s="384">
        <v>0</v>
      </c>
      <c r="AS295" s="384">
        <v>0</v>
      </c>
      <c r="AT295" s="384">
        <v>0</v>
      </c>
      <c r="AU295" s="384">
        <v>7525</v>
      </c>
    </row>
    <row r="296" spans="2:47" s="48" customFormat="1" x14ac:dyDescent="0.2">
      <c r="B296" s="48" t="s">
        <v>125</v>
      </c>
      <c r="C296" s="48" t="s">
        <v>136</v>
      </c>
      <c r="D296" s="108">
        <v>2000</v>
      </c>
      <c r="E296" s="82" t="s">
        <v>59</v>
      </c>
      <c r="L296" s="67"/>
      <c r="M296" s="384"/>
      <c r="N296" s="384"/>
      <c r="O296" s="384"/>
      <c r="P296" s="384"/>
      <c r="Q296" s="384"/>
      <c r="R296" s="384"/>
      <c r="S296" s="384"/>
      <c r="Z296" s="67"/>
      <c r="AA296" s="384"/>
      <c r="AB296" s="384"/>
      <c r="AC296" s="384"/>
      <c r="AD296" s="384"/>
      <c r="AE296" s="384"/>
      <c r="AF296" s="384"/>
      <c r="AG296" s="384"/>
      <c r="AH296" s="53" t="s">
        <v>103</v>
      </c>
      <c r="AI296" s="53" t="s">
        <v>103</v>
      </c>
      <c r="AJ296" s="53" t="s">
        <v>103</v>
      </c>
      <c r="AK296" s="53" t="s">
        <v>103</v>
      </c>
      <c r="AL296" s="53" t="s">
        <v>103</v>
      </c>
      <c r="AM296" s="53" t="s">
        <v>103</v>
      </c>
      <c r="AN296" s="85">
        <v>847</v>
      </c>
      <c r="AO296" s="384">
        <v>4303.75</v>
      </c>
      <c r="AP296" s="384">
        <v>217.5</v>
      </c>
      <c r="AQ296" s="384">
        <v>339</v>
      </c>
      <c r="AR296" s="384">
        <v>219.5</v>
      </c>
      <c r="AS296" s="384">
        <v>64</v>
      </c>
      <c r="AT296" s="384">
        <v>0</v>
      </c>
      <c r="AU296" s="384">
        <v>5143.75</v>
      </c>
    </row>
    <row r="297" spans="2:47" s="48" customFormat="1" x14ac:dyDescent="0.2">
      <c r="B297" s="48" t="s">
        <v>125</v>
      </c>
      <c r="C297" s="48" t="s">
        <v>137</v>
      </c>
      <c r="D297" s="108">
        <v>2000</v>
      </c>
      <c r="E297" s="82" t="s">
        <v>60</v>
      </c>
      <c r="L297" s="67"/>
      <c r="M297" s="384"/>
      <c r="N297" s="384"/>
      <c r="O297" s="384"/>
      <c r="P297" s="384"/>
      <c r="Q297" s="384"/>
      <c r="R297" s="384"/>
      <c r="S297" s="384"/>
      <c r="Z297" s="67"/>
      <c r="AA297" s="384"/>
      <c r="AB297" s="384"/>
      <c r="AC297" s="384"/>
      <c r="AD297" s="384"/>
      <c r="AE297" s="384"/>
      <c r="AF297" s="384"/>
      <c r="AG297" s="384"/>
      <c r="AH297" s="48">
        <v>5881</v>
      </c>
      <c r="AI297" s="48">
        <v>116</v>
      </c>
      <c r="AJ297" s="48">
        <v>162</v>
      </c>
      <c r="AK297" s="48">
        <v>196</v>
      </c>
      <c r="AL297" s="48">
        <v>38</v>
      </c>
      <c r="AM297" s="48">
        <v>0</v>
      </c>
      <c r="AN297" s="85">
        <v>6393</v>
      </c>
      <c r="AO297" s="384">
        <v>26225.599999999999</v>
      </c>
      <c r="AP297" s="384">
        <v>1555</v>
      </c>
      <c r="AQ297" s="384">
        <v>2258</v>
      </c>
      <c r="AR297" s="384">
        <v>3341.6</v>
      </c>
      <c r="AS297" s="384">
        <v>585.5</v>
      </c>
      <c r="AT297" s="384">
        <v>0</v>
      </c>
      <c r="AU297" s="384">
        <v>33965.699999999997</v>
      </c>
    </row>
    <row r="298" spans="2:47" s="48" customFormat="1" x14ac:dyDescent="0.2">
      <c r="B298" s="48" t="s">
        <v>125</v>
      </c>
      <c r="C298" s="48" t="s">
        <v>138</v>
      </c>
      <c r="D298" s="108">
        <v>2000</v>
      </c>
      <c r="E298" s="83" t="s">
        <v>61</v>
      </c>
      <c r="L298" s="67"/>
      <c r="M298" s="384"/>
      <c r="N298" s="384"/>
      <c r="O298" s="384"/>
      <c r="P298" s="384"/>
      <c r="Q298" s="384"/>
      <c r="R298" s="384"/>
      <c r="S298" s="384"/>
      <c r="Z298" s="67"/>
      <c r="AA298" s="384"/>
      <c r="AB298" s="384"/>
      <c r="AC298" s="384"/>
      <c r="AD298" s="384"/>
      <c r="AE298" s="384"/>
      <c r="AF298" s="384"/>
      <c r="AG298" s="384"/>
      <c r="AH298" s="48">
        <v>803</v>
      </c>
      <c r="AI298" s="48">
        <v>0</v>
      </c>
      <c r="AJ298" s="48">
        <v>0</v>
      </c>
      <c r="AK298" s="48">
        <v>0</v>
      </c>
      <c r="AL298" s="48">
        <v>0</v>
      </c>
      <c r="AM298" s="48">
        <v>0</v>
      </c>
      <c r="AN298" s="85">
        <v>803</v>
      </c>
      <c r="AO298" s="384">
        <v>5538.55</v>
      </c>
      <c r="AP298" s="384">
        <v>0</v>
      </c>
      <c r="AQ298" s="384">
        <v>0</v>
      </c>
      <c r="AR298" s="384">
        <v>0</v>
      </c>
      <c r="AS298" s="384">
        <v>0</v>
      </c>
      <c r="AT298" s="384">
        <v>0</v>
      </c>
      <c r="AU298" s="384">
        <v>5538.55</v>
      </c>
    </row>
    <row r="299" spans="2:47" s="48" customFormat="1" x14ac:dyDescent="0.2">
      <c r="B299" s="48" t="s">
        <v>125</v>
      </c>
      <c r="C299" s="48" t="s">
        <v>139</v>
      </c>
      <c r="D299" s="108">
        <v>2000</v>
      </c>
      <c r="E299" s="82" t="s">
        <v>62</v>
      </c>
      <c r="L299" s="67"/>
      <c r="M299" s="384"/>
      <c r="N299" s="384"/>
      <c r="O299" s="384"/>
      <c r="P299" s="384"/>
      <c r="Q299" s="384"/>
      <c r="R299" s="384"/>
      <c r="S299" s="384"/>
      <c r="Z299" s="67"/>
      <c r="AA299" s="384"/>
      <c r="AB299" s="384"/>
      <c r="AC299" s="384"/>
      <c r="AD299" s="384"/>
      <c r="AE299" s="384"/>
      <c r="AF299" s="384"/>
      <c r="AG299" s="384"/>
      <c r="AH299" s="48">
        <v>2035</v>
      </c>
      <c r="AI299" s="48">
        <v>41</v>
      </c>
      <c r="AJ299" s="48">
        <v>20</v>
      </c>
      <c r="AK299" s="48">
        <v>25</v>
      </c>
      <c r="AL299" s="48">
        <v>41</v>
      </c>
      <c r="AM299" s="48">
        <v>125</v>
      </c>
      <c r="AN299" s="85">
        <v>2287</v>
      </c>
      <c r="AO299" s="384">
        <v>10968.5</v>
      </c>
      <c r="AP299" s="384">
        <v>117</v>
      </c>
      <c r="AQ299" s="384">
        <v>385</v>
      </c>
      <c r="AR299" s="384">
        <v>853</v>
      </c>
      <c r="AS299" s="384">
        <v>337</v>
      </c>
      <c r="AT299" s="384">
        <v>1607</v>
      </c>
      <c r="AU299" s="384">
        <v>14267.5</v>
      </c>
    </row>
    <row r="300" spans="2:47" s="48" customFormat="1" x14ac:dyDescent="0.2">
      <c r="B300" s="48" t="s">
        <v>125</v>
      </c>
      <c r="C300" s="48" t="s">
        <v>140</v>
      </c>
      <c r="D300" s="108">
        <v>2000</v>
      </c>
      <c r="E300" s="82" t="s">
        <v>63</v>
      </c>
      <c r="L300" s="67"/>
      <c r="M300" s="384"/>
      <c r="N300" s="384"/>
      <c r="O300" s="384"/>
      <c r="P300" s="384"/>
      <c r="Q300" s="384"/>
      <c r="R300" s="384"/>
      <c r="S300" s="384"/>
      <c r="Z300" s="67"/>
      <c r="AA300" s="384"/>
      <c r="AB300" s="384"/>
      <c r="AC300" s="384"/>
      <c r="AD300" s="384"/>
      <c r="AE300" s="384"/>
      <c r="AF300" s="384"/>
      <c r="AG300" s="384"/>
      <c r="AH300" s="48">
        <v>6375</v>
      </c>
      <c r="AI300" s="48">
        <v>121</v>
      </c>
      <c r="AJ300" s="48">
        <v>0</v>
      </c>
      <c r="AK300" s="48">
        <v>0</v>
      </c>
      <c r="AL300" s="48">
        <v>0</v>
      </c>
      <c r="AM300" s="48">
        <v>0</v>
      </c>
      <c r="AN300" s="85">
        <v>6496</v>
      </c>
      <c r="AO300" s="384">
        <v>25985</v>
      </c>
      <c r="AP300" s="384">
        <v>388.5</v>
      </c>
      <c r="AQ300" s="384">
        <v>0</v>
      </c>
      <c r="AR300" s="384">
        <v>0</v>
      </c>
      <c r="AS300" s="384">
        <v>0</v>
      </c>
      <c r="AT300" s="384">
        <v>0</v>
      </c>
      <c r="AU300" s="384">
        <v>26373.5</v>
      </c>
    </row>
    <row r="301" spans="2:47" s="48" customFormat="1" x14ac:dyDescent="0.2">
      <c r="B301" s="48" t="s">
        <v>125</v>
      </c>
      <c r="C301" s="48" t="s">
        <v>141</v>
      </c>
      <c r="D301" s="108">
        <v>2000</v>
      </c>
      <c r="E301" s="82" t="s">
        <v>64</v>
      </c>
      <c r="L301" s="67"/>
      <c r="M301" s="384"/>
      <c r="N301" s="384"/>
      <c r="O301" s="384"/>
      <c r="P301" s="384"/>
      <c r="Q301" s="384"/>
      <c r="R301" s="384"/>
      <c r="S301" s="384"/>
      <c r="Z301" s="67"/>
      <c r="AA301" s="384"/>
      <c r="AB301" s="384"/>
      <c r="AC301" s="384"/>
      <c r="AD301" s="384"/>
      <c r="AE301" s="384"/>
      <c r="AF301" s="384"/>
      <c r="AG301" s="384"/>
      <c r="AH301" s="48">
        <v>9482</v>
      </c>
      <c r="AI301" s="48">
        <v>17</v>
      </c>
      <c r="AJ301" s="48">
        <v>18</v>
      </c>
      <c r="AK301" s="48">
        <v>73</v>
      </c>
      <c r="AL301" s="48">
        <v>166</v>
      </c>
      <c r="AM301" s="48">
        <v>7</v>
      </c>
      <c r="AN301" s="85">
        <v>9763</v>
      </c>
      <c r="AO301" s="384">
        <v>55411.199999999997</v>
      </c>
      <c r="AP301" s="384">
        <v>140</v>
      </c>
      <c r="AQ301" s="384">
        <v>205.4</v>
      </c>
      <c r="AR301" s="384">
        <v>1131.9000000000001</v>
      </c>
      <c r="AS301" s="384">
        <v>2245</v>
      </c>
      <c r="AT301" s="384">
        <v>199.5</v>
      </c>
      <c r="AU301" s="384">
        <v>59333</v>
      </c>
    </row>
    <row r="302" spans="2:47" s="48" customFormat="1" x14ac:dyDescent="0.2">
      <c r="B302" s="48" t="s">
        <v>125</v>
      </c>
      <c r="C302" s="48" t="s">
        <v>142</v>
      </c>
      <c r="D302" s="108">
        <v>2000</v>
      </c>
      <c r="E302" s="82" t="s">
        <v>65</v>
      </c>
      <c r="L302" s="67"/>
      <c r="M302" s="384"/>
      <c r="N302" s="384"/>
      <c r="O302" s="384"/>
      <c r="P302" s="384"/>
      <c r="Q302" s="384"/>
      <c r="R302" s="384"/>
      <c r="S302" s="384"/>
      <c r="Z302" s="67"/>
      <c r="AA302" s="384"/>
      <c r="AB302" s="384"/>
      <c r="AC302" s="384"/>
      <c r="AD302" s="384"/>
      <c r="AE302" s="384"/>
      <c r="AF302" s="384"/>
      <c r="AG302" s="384"/>
      <c r="AH302" s="48">
        <v>2862</v>
      </c>
      <c r="AI302" s="48">
        <v>12</v>
      </c>
      <c r="AJ302" s="48">
        <v>23</v>
      </c>
      <c r="AK302" s="48">
        <v>8</v>
      </c>
      <c r="AL302" s="48">
        <v>10</v>
      </c>
      <c r="AM302" s="48">
        <v>0</v>
      </c>
      <c r="AN302" s="85">
        <v>2915</v>
      </c>
      <c r="AO302" s="384">
        <v>11972</v>
      </c>
      <c r="AP302" s="384">
        <v>143</v>
      </c>
      <c r="AQ302" s="384">
        <v>386.5</v>
      </c>
      <c r="AR302" s="384">
        <v>88.5</v>
      </c>
      <c r="AS302" s="384">
        <v>92.5</v>
      </c>
      <c r="AT302" s="384">
        <v>0</v>
      </c>
      <c r="AU302" s="384">
        <v>12682.5</v>
      </c>
    </row>
    <row r="303" spans="2:47" s="48" customFormat="1" x14ac:dyDescent="0.2">
      <c r="B303" s="48" t="s">
        <v>125</v>
      </c>
      <c r="C303" s="48" t="s">
        <v>143</v>
      </c>
      <c r="D303" s="108">
        <v>2000</v>
      </c>
      <c r="E303" s="82" t="s">
        <v>66</v>
      </c>
      <c r="L303" s="67"/>
      <c r="M303" s="384"/>
      <c r="N303" s="384"/>
      <c r="O303" s="384"/>
      <c r="P303" s="384"/>
      <c r="Q303" s="384"/>
      <c r="R303" s="384"/>
      <c r="S303" s="384"/>
      <c r="Z303" s="67"/>
      <c r="AA303" s="384"/>
      <c r="AB303" s="384"/>
      <c r="AC303" s="384"/>
      <c r="AD303" s="384"/>
      <c r="AE303" s="384"/>
      <c r="AF303" s="384"/>
      <c r="AG303" s="384"/>
      <c r="AH303" s="48">
        <v>1281</v>
      </c>
      <c r="AI303" s="48">
        <v>0</v>
      </c>
      <c r="AJ303" s="48">
        <v>0</v>
      </c>
      <c r="AK303" s="48">
        <v>0</v>
      </c>
      <c r="AL303" s="48">
        <v>0</v>
      </c>
      <c r="AM303" s="48">
        <v>0</v>
      </c>
      <c r="AN303" s="85">
        <v>1281</v>
      </c>
      <c r="AO303" s="384">
        <v>5698</v>
      </c>
      <c r="AP303" s="384">
        <v>0</v>
      </c>
      <c r="AQ303" s="384">
        <v>0</v>
      </c>
      <c r="AR303" s="384">
        <v>0</v>
      </c>
      <c r="AS303" s="384">
        <v>0</v>
      </c>
      <c r="AT303" s="384">
        <v>0</v>
      </c>
      <c r="AU303" s="384">
        <v>5698</v>
      </c>
    </row>
    <row r="304" spans="2:47" s="48" customFormat="1" x14ac:dyDescent="0.2">
      <c r="B304" s="48" t="s">
        <v>125</v>
      </c>
      <c r="C304" s="48" t="s">
        <v>144</v>
      </c>
      <c r="D304" s="108">
        <v>2000</v>
      </c>
      <c r="E304" s="82" t="s">
        <v>67</v>
      </c>
      <c r="L304" s="67"/>
      <c r="M304" s="384"/>
      <c r="N304" s="384"/>
      <c r="O304" s="384"/>
      <c r="P304" s="384"/>
      <c r="Q304" s="384"/>
      <c r="R304" s="384"/>
      <c r="S304" s="384"/>
      <c r="Z304" s="67"/>
      <c r="AA304" s="384"/>
      <c r="AB304" s="384"/>
      <c r="AC304" s="384"/>
      <c r="AD304" s="384"/>
      <c r="AE304" s="384"/>
      <c r="AF304" s="384"/>
      <c r="AG304" s="384"/>
      <c r="AH304" s="48">
        <v>1059</v>
      </c>
      <c r="AI304" s="48">
        <v>130</v>
      </c>
      <c r="AJ304" s="48">
        <v>130</v>
      </c>
      <c r="AK304" s="48">
        <v>0</v>
      </c>
      <c r="AL304" s="48">
        <v>0</v>
      </c>
      <c r="AM304" s="48">
        <v>0</v>
      </c>
      <c r="AN304" s="85">
        <v>1319</v>
      </c>
      <c r="AO304" s="384">
        <v>5475</v>
      </c>
      <c r="AP304" s="384">
        <v>73</v>
      </c>
      <c r="AQ304" s="384">
        <v>310</v>
      </c>
      <c r="AR304" s="384">
        <v>0</v>
      </c>
      <c r="AS304" s="384">
        <v>0</v>
      </c>
      <c r="AT304" s="384">
        <v>0</v>
      </c>
      <c r="AU304" s="384">
        <v>5858</v>
      </c>
    </row>
    <row r="305" spans="2:47" s="48" customFormat="1" x14ac:dyDescent="0.2">
      <c r="B305" s="48" t="s">
        <v>125</v>
      </c>
      <c r="C305" s="48" t="s">
        <v>145</v>
      </c>
      <c r="D305" s="108">
        <v>2000</v>
      </c>
      <c r="E305" s="82" t="s">
        <v>68</v>
      </c>
      <c r="L305" s="67"/>
      <c r="M305" s="384"/>
      <c r="N305" s="384"/>
      <c r="O305" s="384"/>
      <c r="P305" s="384"/>
      <c r="Q305" s="384"/>
      <c r="R305" s="384"/>
      <c r="S305" s="384"/>
      <c r="Z305" s="67"/>
      <c r="AA305" s="384"/>
      <c r="AB305" s="384"/>
      <c r="AC305" s="384"/>
      <c r="AD305" s="384"/>
      <c r="AE305" s="384"/>
      <c r="AF305" s="384"/>
      <c r="AG305" s="384"/>
      <c r="AH305" s="48">
        <v>968</v>
      </c>
      <c r="AI305" s="48">
        <v>22</v>
      </c>
      <c r="AJ305" s="48">
        <v>60</v>
      </c>
      <c r="AK305" s="48">
        <v>6</v>
      </c>
      <c r="AL305" s="48">
        <v>0</v>
      </c>
      <c r="AM305" s="48">
        <v>0</v>
      </c>
      <c r="AN305" s="85">
        <v>1056</v>
      </c>
      <c r="AO305" s="384">
        <v>5465</v>
      </c>
      <c r="AP305" s="384">
        <v>204</v>
      </c>
      <c r="AQ305" s="384">
        <v>1297</v>
      </c>
      <c r="AR305" s="384">
        <v>110</v>
      </c>
      <c r="AS305" s="384">
        <v>0</v>
      </c>
      <c r="AT305" s="384">
        <v>0</v>
      </c>
      <c r="AU305" s="384">
        <v>7076</v>
      </c>
    </row>
    <row r="306" spans="2:47" s="48" customFormat="1" x14ac:dyDescent="0.2">
      <c r="B306" s="48" t="s">
        <v>125</v>
      </c>
      <c r="C306" s="48" t="s">
        <v>146</v>
      </c>
      <c r="D306" s="108">
        <v>2000</v>
      </c>
      <c r="E306" s="82" t="s">
        <v>69</v>
      </c>
      <c r="L306" s="67"/>
      <c r="M306" s="384"/>
      <c r="N306" s="384"/>
      <c r="O306" s="384"/>
      <c r="P306" s="384"/>
      <c r="Q306" s="384"/>
      <c r="R306" s="384"/>
      <c r="S306" s="384"/>
      <c r="Z306" s="67"/>
      <c r="AA306" s="384"/>
      <c r="AB306" s="384"/>
      <c r="AC306" s="384"/>
      <c r="AD306" s="384"/>
      <c r="AE306" s="384"/>
      <c r="AF306" s="384"/>
      <c r="AG306" s="384"/>
      <c r="AH306" s="53" t="s">
        <v>103</v>
      </c>
      <c r="AI306" s="53" t="s">
        <v>103</v>
      </c>
      <c r="AJ306" s="53" t="s">
        <v>103</v>
      </c>
      <c r="AK306" s="53" t="s">
        <v>103</v>
      </c>
      <c r="AL306" s="53" t="s">
        <v>103</v>
      </c>
      <c r="AM306" s="53" t="s">
        <v>103</v>
      </c>
      <c r="AN306" s="85">
        <v>1629</v>
      </c>
      <c r="AO306" s="384">
        <v>8656.9500000000007</v>
      </c>
      <c r="AP306" s="384" t="s">
        <v>103</v>
      </c>
      <c r="AQ306" s="384">
        <v>296.5</v>
      </c>
      <c r="AR306" s="384">
        <v>1735.16</v>
      </c>
      <c r="AS306" s="384" t="s">
        <v>103</v>
      </c>
      <c r="AT306" s="384">
        <v>28.5</v>
      </c>
      <c r="AU306" s="384">
        <v>10722.11</v>
      </c>
    </row>
    <row r="307" spans="2:47" s="48" customFormat="1" x14ac:dyDescent="0.2">
      <c r="B307" s="48" t="s">
        <v>125</v>
      </c>
      <c r="C307" s="48" t="s">
        <v>147</v>
      </c>
      <c r="D307" s="108">
        <v>2000</v>
      </c>
      <c r="E307" s="82" t="s">
        <v>70</v>
      </c>
      <c r="L307" s="67"/>
      <c r="M307" s="384"/>
      <c r="N307" s="384"/>
      <c r="O307" s="384"/>
      <c r="P307" s="384"/>
      <c r="Q307" s="384"/>
      <c r="R307" s="384"/>
      <c r="S307" s="384"/>
      <c r="Z307" s="67"/>
      <c r="AA307" s="384"/>
      <c r="AB307" s="384"/>
      <c r="AC307" s="384"/>
      <c r="AD307" s="384"/>
      <c r="AE307" s="384"/>
      <c r="AF307" s="384"/>
      <c r="AG307" s="384"/>
      <c r="AH307" s="48">
        <v>2725</v>
      </c>
      <c r="AI307" s="48">
        <v>176</v>
      </c>
      <c r="AJ307" s="48">
        <v>8</v>
      </c>
      <c r="AK307" s="48">
        <v>110</v>
      </c>
      <c r="AL307" s="48">
        <v>56</v>
      </c>
      <c r="AM307" s="48">
        <v>0</v>
      </c>
      <c r="AN307" s="85">
        <v>3075</v>
      </c>
      <c r="AO307" s="384">
        <v>18759.5</v>
      </c>
      <c r="AP307" s="384">
        <v>374</v>
      </c>
      <c r="AQ307" s="384">
        <v>17</v>
      </c>
      <c r="AR307" s="384">
        <v>312</v>
      </c>
      <c r="AS307" s="384">
        <v>197</v>
      </c>
      <c r="AT307" s="384">
        <v>0</v>
      </c>
      <c r="AU307" s="384">
        <v>19659.5</v>
      </c>
    </row>
    <row r="308" spans="2:47" s="48" customFormat="1" x14ac:dyDescent="0.2">
      <c r="B308" s="48" t="s">
        <v>125</v>
      </c>
      <c r="C308" s="48" t="s">
        <v>148</v>
      </c>
      <c r="D308" s="108">
        <v>2000</v>
      </c>
      <c r="E308" s="82" t="s">
        <v>71</v>
      </c>
      <c r="L308" s="67"/>
      <c r="M308" s="384"/>
      <c r="N308" s="384"/>
      <c r="O308" s="384"/>
      <c r="P308" s="384"/>
      <c r="Q308" s="384"/>
      <c r="R308" s="384"/>
      <c r="S308" s="384"/>
      <c r="Z308" s="67"/>
      <c r="AA308" s="384"/>
      <c r="AB308" s="384"/>
      <c r="AC308" s="384"/>
      <c r="AD308" s="384"/>
      <c r="AE308" s="384"/>
      <c r="AF308" s="384"/>
      <c r="AG308" s="384"/>
      <c r="AH308" s="48">
        <v>361</v>
      </c>
      <c r="AI308" s="48">
        <v>104</v>
      </c>
      <c r="AJ308" s="48">
        <v>0</v>
      </c>
      <c r="AK308" s="48">
        <v>0</v>
      </c>
      <c r="AL308" s="48">
        <v>0</v>
      </c>
      <c r="AM308" s="48">
        <v>0</v>
      </c>
      <c r="AN308" s="85">
        <v>465</v>
      </c>
      <c r="AO308" s="384">
        <v>2307</v>
      </c>
      <c r="AP308" s="384">
        <v>229.5</v>
      </c>
      <c r="AQ308" s="384">
        <v>0</v>
      </c>
      <c r="AR308" s="384">
        <v>0</v>
      </c>
      <c r="AS308" s="384">
        <v>0</v>
      </c>
      <c r="AT308" s="384">
        <v>0</v>
      </c>
      <c r="AU308" s="384">
        <v>2536.5</v>
      </c>
    </row>
    <row r="309" spans="2:47" s="48" customFormat="1" x14ac:dyDescent="0.2">
      <c r="B309" s="48" t="s">
        <v>125</v>
      </c>
      <c r="C309" s="48" t="s">
        <v>149</v>
      </c>
      <c r="D309" s="108">
        <v>2000</v>
      </c>
      <c r="E309" s="82" t="s">
        <v>72</v>
      </c>
      <c r="L309" s="67"/>
      <c r="M309" s="384"/>
      <c r="N309" s="384"/>
      <c r="O309" s="384"/>
      <c r="P309" s="384"/>
      <c r="Q309" s="384"/>
      <c r="R309" s="384"/>
      <c r="S309" s="384"/>
      <c r="Z309" s="67"/>
      <c r="AA309" s="384"/>
      <c r="AB309" s="384"/>
      <c r="AC309" s="384"/>
      <c r="AD309" s="384"/>
      <c r="AE309" s="384"/>
      <c r="AF309" s="384"/>
      <c r="AG309" s="384"/>
      <c r="AH309" s="48">
        <v>1412</v>
      </c>
      <c r="AI309" s="48">
        <v>51</v>
      </c>
      <c r="AJ309" s="48">
        <v>0</v>
      </c>
      <c r="AK309" s="48">
        <v>0</v>
      </c>
      <c r="AL309" s="48">
        <v>0</v>
      </c>
      <c r="AM309" s="48">
        <v>0</v>
      </c>
      <c r="AN309" s="85">
        <v>1463</v>
      </c>
      <c r="AO309" s="384">
        <v>4306.6000000000004</v>
      </c>
      <c r="AP309" s="384">
        <v>601</v>
      </c>
      <c r="AQ309" s="384">
        <v>0</v>
      </c>
      <c r="AR309" s="384">
        <v>0</v>
      </c>
      <c r="AS309" s="384">
        <v>0</v>
      </c>
      <c r="AT309" s="384">
        <v>0</v>
      </c>
      <c r="AU309" s="384">
        <v>4907.6000000000004</v>
      </c>
    </row>
    <row r="310" spans="2:47" s="48" customFormat="1" x14ac:dyDescent="0.2">
      <c r="B310" s="48" t="s">
        <v>125</v>
      </c>
      <c r="C310" s="48" t="s">
        <v>150</v>
      </c>
      <c r="D310" s="108">
        <v>2000</v>
      </c>
      <c r="E310" s="82" t="s">
        <v>73</v>
      </c>
      <c r="L310" s="67"/>
      <c r="M310" s="384"/>
      <c r="N310" s="384"/>
      <c r="O310" s="384"/>
      <c r="P310" s="384"/>
      <c r="Q310" s="384"/>
      <c r="R310" s="384"/>
      <c r="S310" s="384"/>
      <c r="Z310" s="67"/>
      <c r="AA310" s="384"/>
      <c r="AB310" s="384"/>
      <c r="AC310" s="384"/>
      <c r="AD310" s="384"/>
      <c r="AE310" s="384"/>
      <c r="AF310" s="384"/>
      <c r="AG310" s="384"/>
      <c r="AH310" s="53" t="s">
        <v>103</v>
      </c>
      <c r="AI310" s="53" t="s">
        <v>103</v>
      </c>
      <c r="AJ310" s="53" t="s">
        <v>103</v>
      </c>
      <c r="AK310" s="53" t="s">
        <v>103</v>
      </c>
      <c r="AL310" s="53" t="s">
        <v>103</v>
      </c>
      <c r="AM310" s="53" t="s">
        <v>103</v>
      </c>
      <c r="AN310" s="85">
        <v>2453</v>
      </c>
      <c r="AO310" s="384">
        <v>14805</v>
      </c>
      <c r="AP310" s="384" t="s">
        <v>103</v>
      </c>
      <c r="AQ310" s="384">
        <v>1332</v>
      </c>
      <c r="AR310" s="384">
        <v>1544</v>
      </c>
      <c r="AS310" s="384" t="s">
        <v>103</v>
      </c>
      <c r="AT310" s="384">
        <v>75</v>
      </c>
      <c r="AU310" s="384">
        <v>17787</v>
      </c>
    </row>
    <row r="311" spans="2:47" s="48" customFormat="1" x14ac:dyDescent="0.2">
      <c r="B311" s="48" t="s">
        <v>125</v>
      </c>
      <c r="C311" s="48" t="s">
        <v>151</v>
      </c>
      <c r="D311" s="108">
        <v>2000</v>
      </c>
      <c r="E311" s="82" t="s">
        <v>74</v>
      </c>
      <c r="L311" s="67"/>
      <c r="M311" s="384"/>
      <c r="N311" s="384"/>
      <c r="O311" s="384"/>
      <c r="P311" s="384"/>
      <c r="Q311" s="384"/>
      <c r="R311" s="384"/>
      <c r="S311" s="384"/>
      <c r="Z311" s="67"/>
      <c r="AA311" s="384"/>
      <c r="AB311" s="384"/>
      <c r="AC311" s="384"/>
      <c r="AD311" s="384"/>
      <c r="AE311" s="384"/>
      <c r="AF311" s="384"/>
      <c r="AG311" s="384"/>
      <c r="AH311" s="48">
        <v>1223</v>
      </c>
      <c r="AI311" s="48">
        <v>156</v>
      </c>
      <c r="AJ311" s="48">
        <v>159</v>
      </c>
      <c r="AK311" s="48">
        <v>11</v>
      </c>
      <c r="AL311" s="48">
        <v>20</v>
      </c>
      <c r="AM311" s="48">
        <v>0</v>
      </c>
      <c r="AN311" s="85">
        <v>1569</v>
      </c>
      <c r="AO311" s="384">
        <v>5935.75</v>
      </c>
      <c r="AP311" s="384">
        <v>885.75</v>
      </c>
      <c r="AQ311" s="384">
        <v>800.75</v>
      </c>
      <c r="AR311" s="384">
        <v>140.25</v>
      </c>
      <c r="AS311" s="384">
        <v>175.25</v>
      </c>
      <c r="AT311" s="384">
        <v>0</v>
      </c>
      <c r="AU311" s="384">
        <v>7937.75</v>
      </c>
    </row>
    <row r="312" spans="2:47" s="48" customFormat="1" x14ac:dyDescent="0.2">
      <c r="B312" s="48" t="s">
        <v>125</v>
      </c>
      <c r="C312" s="48" t="s">
        <v>152</v>
      </c>
      <c r="D312" s="108">
        <v>2000</v>
      </c>
      <c r="E312" s="82" t="s">
        <v>75</v>
      </c>
      <c r="L312" s="67"/>
      <c r="M312" s="384"/>
      <c r="N312" s="384"/>
      <c r="O312" s="384"/>
      <c r="P312" s="384"/>
      <c r="Q312" s="384"/>
      <c r="R312" s="384"/>
      <c r="S312" s="384"/>
      <c r="Z312" s="67"/>
      <c r="AA312" s="384"/>
      <c r="AB312" s="384"/>
      <c r="AC312" s="384"/>
      <c r="AD312" s="384"/>
      <c r="AE312" s="384"/>
      <c r="AF312" s="384"/>
      <c r="AG312" s="384"/>
      <c r="AH312" s="48">
        <v>476</v>
      </c>
      <c r="AI312" s="48">
        <v>177</v>
      </c>
      <c r="AJ312" s="48">
        <v>0</v>
      </c>
      <c r="AK312" s="48">
        <v>0</v>
      </c>
      <c r="AL312" s="48">
        <v>6</v>
      </c>
      <c r="AM312" s="48">
        <v>0</v>
      </c>
      <c r="AN312" s="85">
        <v>659</v>
      </c>
      <c r="AO312" s="384">
        <v>1753.75</v>
      </c>
      <c r="AP312" s="384">
        <v>717.75</v>
      </c>
      <c r="AQ312" s="384">
        <v>0</v>
      </c>
      <c r="AR312" s="384">
        <v>0</v>
      </c>
      <c r="AS312" s="384">
        <v>130.5</v>
      </c>
      <c r="AT312" s="384">
        <v>0</v>
      </c>
      <c r="AU312" s="384">
        <v>2602</v>
      </c>
    </row>
    <row r="313" spans="2:47" s="48" customFormat="1" x14ac:dyDescent="0.2">
      <c r="B313" s="48" t="s">
        <v>125</v>
      </c>
      <c r="C313" s="48" t="s">
        <v>153</v>
      </c>
      <c r="D313" s="108">
        <v>2000</v>
      </c>
      <c r="E313" s="82" t="s">
        <v>76</v>
      </c>
      <c r="L313" s="67"/>
      <c r="M313" s="384"/>
      <c r="N313" s="384"/>
      <c r="O313" s="384"/>
      <c r="P313" s="384"/>
      <c r="Q313" s="384"/>
      <c r="R313" s="384"/>
      <c r="S313" s="384"/>
      <c r="Z313" s="67"/>
      <c r="AA313" s="384"/>
      <c r="AB313" s="384"/>
      <c r="AC313" s="384"/>
      <c r="AD313" s="384"/>
      <c r="AE313" s="384"/>
      <c r="AF313" s="384"/>
      <c r="AG313" s="384"/>
      <c r="AH313" s="53" t="s">
        <v>103</v>
      </c>
      <c r="AI313" s="53" t="s">
        <v>103</v>
      </c>
      <c r="AJ313" s="53" t="s">
        <v>103</v>
      </c>
      <c r="AK313" s="53" t="s">
        <v>103</v>
      </c>
      <c r="AL313" s="53" t="s">
        <v>103</v>
      </c>
      <c r="AM313" s="53" t="s">
        <v>103</v>
      </c>
      <c r="AN313" s="85">
        <v>1358</v>
      </c>
      <c r="AO313" s="384">
        <v>6545</v>
      </c>
      <c r="AP313" s="384">
        <v>0</v>
      </c>
      <c r="AQ313" s="384">
        <v>2785</v>
      </c>
      <c r="AR313" s="384">
        <v>1099.3</v>
      </c>
      <c r="AS313" s="384">
        <v>0</v>
      </c>
      <c r="AT313" s="384">
        <v>0</v>
      </c>
      <c r="AU313" s="384">
        <v>10429.299999999999</v>
      </c>
    </row>
    <row r="314" spans="2:47" s="48" customFormat="1" x14ac:dyDescent="0.2">
      <c r="B314" s="48" t="s">
        <v>125</v>
      </c>
      <c r="C314" s="48" t="s">
        <v>154</v>
      </c>
      <c r="D314" s="108">
        <v>2000</v>
      </c>
      <c r="E314" s="82" t="s">
        <v>77</v>
      </c>
      <c r="L314" s="67"/>
      <c r="M314" s="384"/>
      <c r="N314" s="384"/>
      <c r="O314" s="384"/>
      <c r="P314" s="384"/>
      <c r="Q314" s="384"/>
      <c r="R314" s="384"/>
      <c r="S314" s="384"/>
      <c r="Z314" s="67"/>
      <c r="AA314" s="384"/>
      <c r="AB314" s="384"/>
      <c r="AC314" s="384"/>
      <c r="AD314" s="384"/>
      <c r="AE314" s="384"/>
      <c r="AF314" s="384"/>
      <c r="AG314" s="384"/>
      <c r="AH314" s="48">
        <v>2213</v>
      </c>
      <c r="AI314" s="48">
        <v>0</v>
      </c>
      <c r="AJ314" s="48">
        <v>234</v>
      </c>
      <c r="AK314" s="48">
        <v>182</v>
      </c>
      <c r="AL314" s="48">
        <v>0</v>
      </c>
      <c r="AM314" s="48">
        <v>0</v>
      </c>
      <c r="AN314" s="85">
        <v>2629</v>
      </c>
      <c r="AO314" s="384">
        <v>13851.15</v>
      </c>
      <c r="AP314" s="384">
        <v>2206.5</v>
      </c>
      <c r="AQ314" s="384">
        <v>0</v>
      </c>
      <c r="AR314" s="384">
        <v>3113</v>
      </c>
      <c r="AS314" s="384">
        <v>0</v>
      </c>
      <c r="AT314" s="384">
        <v>0</v>
      </c>
      <c r="AU314" s="384">
        <v>19170.650000000001</v>
      </c>
    </row>
    <row r="315" spans="2:47" s="48" customFormat="1" x14ac:dyDescent="0.2">
      <c r="B315" s="48" t="s">
        <v>125</v>
      </c>
      <c r="C315" s="48" t="s">
        <v>155</v>
      </c>
      <c r="D315" s="108">
        <v>2000</v>
      </c>
      <c r="E315" s="82" t="s">
        <v>78</v>
      </c>
      <c r="L315" s="67"/>
      <c r="M315" s="384"/>
      <c r="N315" s="384"/>
      <c r="O315" s="384"/>
      <c r="P315" s="384"/>
      <c r="Q315" s="384"/>
      <c r="R315" s="384"/>
      <c r="S315" s="384"/>
      <c r="Z315" s="67"/>
      <c r="AA315" s="384"/>
      <c r="AB315" s="384"/>
      <c r="AC315" s="384"/>
      <c r="AD315" s="384"/>
      <c r="AE315" s="384"/>
      <c r="AF315" s="384"/>
      <c r="AG315" s="384"/>
      <c r="AH315" s="53" t="s">
        <v>103</v>
      </c>
      <c r="AI315" s="53" t="s">
        <v>103</v>
      </c>
      <c r="AJ315" s="53" t="s">
        <v>103</v>
      </c>
      <c r="AK315" s="53" t="s">
        <v>103</v>
      </c>
      <c r="AL315" s="53" t="s">
        <v>103</v>
      </c>
      <c r="AM315" s="53" t="s">
        <v>103</v>
      </c>
      <c r="AN315" s="85">
        <v>921</v>
      </c>
      <c r="AO315" s="384">
        <v>3878.75</v>
      </c>
      <c r="AP315" s="384">
        <v>202.5</v>
      </c>
      <c r="AQ315" s="384">
        <v>2518.25</v>
      </c>
      <c r="AR315" s="384">
        <v>147</v>
      </c>
      <c r="AS315" s="384">
        <v>194</v>
      </c>
      <c r="AT315" s="384">
        <v>125.5</v>
      </c>
      <c r="AU315" s="384">
        <v>7066</v>
      </c>
    </row>
    <row r="316" spans="2:47" s="48" customFormat="1" x14ac:dyDescent="0.2">
      <c r="B316" s="48" t="s">
        <v>125</v>
      </c>
      <c r="C316" s="48" t="s">
        <v>156</v>
      </c>
      <c r="D316" s="108">
        <v>2000</v>
      </c>
      <c r="E316" s="82" t="s">
        <v>79</v>
      </c>
      <c r="L316" s="67"/>
      <c r="M316" s="384"/>
      <c r="N316" s="384"/>
      <c r="O316" s="384"/>
      <c r="P316" s="384"/>
      <c r="Q316" s="384"/>
      <c r="R316" s="384"/>
      <c r="S316" s="384"/>
      <c r="Z316" s="67"/>
      <c r="AA316" s="384"/>
      <c r="AB316" s="384"/>
      <c r="AC316" s="384"/>
      <c r="AD316" s="384"/>
      <c r="AE316" s="384"/>
      <c r="AF316" s="384"/>
      <c r="AG316" s="384"/>
      <c r="AH316" s="48">
        <v>1716</v>
      </c>
      <c r="AI316" s="48">
        <v>38</v>
      </c>
      <c r="AJ316" s="48">
        <v>13</v>
      </c>
      <c r="AK316" s="48">
        <v>0</v>
      </c>
      <c r="AL316" s="48">
        <v>0</v>
      </c>
      <c r="AM316" s="48">
        <v>0</v>
      </c>
      <c r="AN316" s="85">
        <v>1767</v>
      </c>
      <c r="AO316" s="384">
        <v>10235.549999999999</v>
      </c>
      <c r="AP316" s="384">
        <v>949.75</v>
      </c>
      <c r="AQ316" s="384">
        <v>333</v>
      </c>
      <c r="AR316" s="384">
        <v>0</v>
      </c>
      <c r="AS316" s="384">
        <v>0</v>
      </c>
      <c r="AT316" s="384">
        <v>0</v>
      </c>
      <c r="AU316" s="384">
        <v>11518.3</v>
      </c>
    </row>
    <row r="317" spans="2:47" s="48" customFormat="1" x14ac:dyDescent="0.2">
      <c r="B317" s="48" t="s">
        <v>125</v>
      </c>
      <c r="C317" s="48" t="s">
        <v>157</v>
      </c>
      <c r="D317" s="108">
        <v>2000</v>
      </c>
      <c r="E317" s="82" t="s">
        <v>80</v>
      </c>
      <c r="L317" s="67"/>
      <c r="M317" s="384"/>
      <c r="N317" s="384"/>
      <c r="O317" s="384"/>
      <c r="P317" s="384"/>
      <c r="Q317" s="384"/>
      <c r="R317" s="384"/>
      <c r="S317" s="384"/>
      <c r="Z317" s="67"/>
      <c r="AA317" s="384"/>
      <c r="AB317" s="384"/>
      <c r="AC317" s="384"/>
      <c r="AD317" s="384"/>
      <c r="AE317" s="384"/>
      <c r="AF317" s="384"/>
      <c r="AG317" s="384"/>
      <c r="AH317" s="48">
        <v>1227</v>
      </c>
      <c r="AI317" s="48">
        <v>0</v>
      </c>
      <c r="AJ317" s="48">
        <v>296</v>
      </c>
      <c r="AK317" s="48">
        <v>241</v>
      </c>
      <c r="AL317" s="48">
        <v>0</v>
      </c>
      <c r="AM317" s="48">
        <v>0</v>
      </c>
      <c r="AN317" s="85">
        <v>1764</v>
      </c>
      <c r="AO317" s="384">
        <v>4713.45</v>
      </c>
      <c r="AP317" s="384">
        <v>0</v>
      </c>
      <c r="AQ317" s="384">
        <v>1906.78</v>
      </c>
      <c r="AR317" s="384">
        <v>2347.73</v>
      </c>
      <c r="AS317" s="384">
        <v>0</v>
      </c>
      <c r="AT317" s="384">
        <v>0</v>
      </c>
      <c r="AU317" s="384">
        <v>8967.9599999999991</v>
      </c>
    </row>
    <row r="318" spans="2:47" s="48" customFormat="1" x14ac:dyDescent="0.2">
      <c r="B318" s="48" t="s">
        <v>125</v>
      </c>
      <c r="C318" s="48" t="s">
        <v>158</v>
      </c>
      <c r="D318" s="108">
        <v>2000</v>
      </c>
      <c r="E318" s="83" t="s">
        <v>24</v>
      </c>
      <c r="M318" s="384"/>
      <c r="N318" s="384"/>
      <c r="O318" s="384"/>
      <c r="P318" s="384"/>
      <c r="Q318" s="384"/>
      <c r="R318" s="384"/>
      <c r="S318" s="384"/>
      <c r="AA318" s="384"/>
      <c r="AB318" s="384"/>
      <c r="AC318" s="384"/>
      <c r="AD318" s="384"/>
      <c r="AE318" s="384"/>
      <c r="AF318" s="384"/>
      <c r="AG318" s="384"/>
      <c r="AH318" s="48">
        <v>61202</v>
      </c>
      <c r="AI318" s="48">
        <v>1573</v>
      </c>
      <c r="AJ318" s="48">
        <v>2612</v>
      </c>
      <c r="AK318" s="48">
        <v>1448</v>
      </c>
      <c r="AL318" s="48">
        <v>724</v>
      </c>
      <c r="AM318" s="48">
        <v>138</v>
      </c>
      <c r="AN318" s="50">
        <v>70210</v>
      </c>
      <c r="AO318" s="384">
        <v>321770.77</v>
      </c>
      <c r="AP318" s="384">
        <v>11451.4</v>
      </c>
      <c r="AQ318" s="384">
        <v>28243.629999999997</v>
      </c>
      <c r="AR318" s="384">
        <v>22071.989999999998</v>
      </c>
      <c r="AS318" s="384">
        <v>6903.58</v>
      </c>
      <c r="AT318" s="384">
        <v>2593.17</v>
      </c>
      <c r="AU318" s="384">
        <v>393070.54</v>
      </c>
    </row>
    <row r="319" spans="2:47" s="48" customFormat="1" x14ac:dyDescent="0.2">
      <c r="B319" s="48" t="s">
        <v>125</v>
      </c>
      <c r="C319" s="48" t="s">
        <v>159</v>
      </c>
      <c r="D319" s="108">
        <v>2001</v>
      </c>
      <c r="E319" s="82" t="s">
        <v>49</v>
      </c>
      <c r="L319" s="67"/>
      <c r="M319" s="384"/>
      <c r="N319" s="384"/>
      <c r="O319" s="384"/>
      <c r="P319" s="384"/>
      <c r="Q319" s="384"/>
      <c r="R319" s="384"/>
      <c r="S319" s="384"/>
      <c r="Z319" s="67"/>
      <c r="AA319" s="384"/>
      <c r="AB319" s="384"/>
      <c r="AC319" s="384"/>
      <c r="AD319" s="384"/>
      <c r="AE319" s="384"/>
      <c r="AF319" s="384"/>
      <c r="AG319" s="384"/>
      <c r="AH319" s="48">
        <v>2516</v>
      </c>
      <c r="AI319" s="48">
        <v>57</v>
      </c>
      <c r="AJ319" s="48">
        <v>428</v>
      </c>
      <c r="AK319" s="48">
        <v>0</v>
      </c>
      <c r="AL319" s="48">
        <v>0</v>
      </c>
      <c r="AM319" s="48">
        <v>0</v>
      </c>
      <c r="AN319" s="85">
        <v>3001</v>
      </c>
      <c r="AO319" s="384">
        <v>9391</v>
      </c>
      <c r="AP319" s="384">
        <v>831</v>
      </c>
      <c r="AQ319" s="384">
        <v>6181</v>
      </c>
      <c r="AR319" s="384">
        <v>0</v>
      </c>
      <c r="AS319" s="384">
        <v>0</v>
      </c>
      <c r="AT319" s="384">
        <v>0</v>
      </c>
      <c r="AU319" s="384">
        <v>16403</v>
      </c>
    </row>
    <row r="320" spans="2:47" s="48" customFormat="1" x14ac:dyDescent="0.2">
      <c r="B320" s="48" t="s">
        <v>125</v>
      </c>
      <c r="C320" s="48" t="s">
        <v>160</v>
      </c>
      <c r="D320" s="108">
        <v>2001</v>
      </c>
      <c r="E320" s="82" t="s">
        <v>50</v>
      </c>
      <c r="L320" s="67"/>
      <c r="M320" s="384"/>
      <c r="N320" s="384"/>
      <c r="O320" s="384"/>
      <c r="P320" s="384"/>
      <c r="Q320" s="384"/>
      <c r="R320" s="384"/>
      <c r="S320" s="384"/>
      <c r="T320" s="153"/>
      <c r="Z320" s="67"/>
      <c r="AA320" s="384"/>
      <c r="AB320" s="384"/>
      <c r="AC320" s="384"/>
      <c r="AD320" s="384"/>
      <c r="AE320" s="384"/>
      <c r="AF320" s="384"/>
      <c r="AG320" s="384"/>
      <c r="AH320" s="48">
        <v>1685</v>
      </c>
      <c r="AI320" s="48">
        <v>55</v>
      </c>
      <c r="AJ320" s="48">
        <v>88</v>
      </c>
      <c r="AK320" s="48">
        <v>0</v>
      </c>
      <c r="AL320" s="48">
        <v>0</v>
      </c>
      <c r="AM320" s="48">
        <v>0</v>
      </c>
      <c r="AN320" s="85">
        <v>1828</v>
      </c>
      <c r="AO320" s="384">
        <v>13806</v>
      </c>
      <c r="AP320" s="384">
        <v>450</v>
      </c>
      <c r="AQ320" s="384">
        <v>721</v>
      </c>
      <c r="AR320" s="384">
        <v>0</v>
      </c>
      <c r="AS320" s="384">
        <v>0</v>
      </c>
      <c r="AT320" s="384">
        <v>0</v>
      </c>
      <c r="AU320" s="384">
        <v>14977</v>
      </c>
    </row>
    <row r="321" spans="2:47" s="48" customFormat="1" x14ac:dyDescent="0.2">
      <c r="B321" s="48" t="s">
        <v>125</v>
      </c>
      <c r="C321" s="48" t="s">
        <v>161</v>
      </c>
      <c r="D321" s="108">
        <v>2001</v>
      </c>
      <c r="E321" s="82" t="s">
        <v>51</v>
      </c>
      <c r="L321" s="67"/>
      <c r="M321" s="384"/>
      <c r="N321" s="384"/>
      <c r="O321" s="384"/>
      <c r="P321" s="384"/>
      <c r="Q321" s="384"/>
      <c r="R321" s="384"/>
      <c r="S321" s="384"/>
      <c r="T321" s="153"/>
      <c r="Z321" s="67"/>
      <c r="AA321" s="384"/>
      <c r="AB321" s="384"/>
      <c r="AC321" s="384"/>
      <c r="AD321" s="384"/>
      <c r="AE321" s="384"/>
      <c r="AF321" s="384"/>
      <c r="AG321" s="384"/>
      <c r="AH321" s="48">
        <v>1391</v>
      </c>
      <c r="AI321" s="48">
        <v>117</v>
      </c>
      <c r="AJ321" s="48">
        <v>0</v>
      </c>
      <c r="AK321" s="48">
        <v>0</v>
      </c>
      <c r="AL321" s="48">
        <v>296</v>
      </c>
      <c r="AM321" s="48">
        <v>0</v>
      </c>
      <c r="AN321" s="85">
        <v>1804</v>
      </c>
      <c r="AO321" s="384">
        <v>4388</v>
      </c>
      <c r="AP321" s="384">
        <v>318</v>
      </c>
      <c r="AQ321" s="384">
        <v>0</v>
      </c>
      <c r="AR321" s="384">
        <v>0</v>
      </c>
      <c r="AS321" s="384">
        <v>1404</v>
      </c>
      <c r="AT321" s="384">
        <v>0</v>
      </c>
      <c r="AU321" s="384">
        <v>6110</v>
      </c>
    </row>
    <row r="322" spans="2:47" s="48" customFormat="1" x14ac:dyDescent="0.2">
      <c r="B322" s="48" t="s">
        <v>125</v>
      </c>
      <c r="C322" s="48" t="s">
        <v>162</v>
      </c>
      <c r="D322" s="108">
        <v>2001</v>
      </c>
      <c r="E322" s="82" t="s">
        <v>52</v>
      </c>
      <c r="L322" s="67"/>
      <c r="M322" s="384"/>
      <c r="N322" s="384"/>
      <c r="O322" s="384"/>
      <c r="P322" s="384"/>
      <c r="Q322" s="384"/>
      <c r="R322" s="384"/>
      <c r="S322" s="384"/>
      <c r="T322" s="153"/>
      <c r="Z322" s="67"/>
      <c r="AA322" s="384"/>
      <c r="AB322" s="384"/>
      <c r="AC322" s="384"/>
      <c r="AD322" s="384"/>
      <c r="AE322" s="384"/>
      <c r="AF322" s="384"/>
      <c r="AG322" s="384"/>
      <c r="AH322" s="48">
        <v>918</v>
      </c>
      <c r="AI322" s="48">
        <v>0</v>
      </c>
      <c r="AJ322" s="48">
        <v>0</v>
      </c>
      <c r="AK322" s="48">
        <v>9</v>
      </c>
      <c r="AL322" s="48">
        <v>0</v>
      </c>
      <c r="AM322" s="48">
        <v>0</v>
      </c>
      <c r="AN322" s="85">
        <v>927</v>
      </c>
      <c r="AO322" s="384">
        <v>6593</v>
      </c>
      <c r="AP322" s="384">
        <v>0</v>
      </c>
      <c r="AQ322" s="384">
        <v>0</v>
      </c>
      <c r="AR322" s="384">
        <v>81</v>
      </c>
      <c r="AS322" s="384">
        <v>0</v>
      </c>
      <c r="AT322" s="384">
        <v>0</v>
      </c>
      <c r="AU322" s="384">
        <v>6674</v>
      </c>
    </row>
    <row r="323" spans="2:47" s="48" customFormat="1" x14ac:dyDescent="0.2">
      <c r="B323" s="48" t="s">
        <v>125</v>
      </c>
      <c r="C323" s="48" t="s">
        <v>163</v>
      </c>
      <c r="D323" s="108">
        <v>2001</v>
      </c>
      <c r="E323" s="82" t="s">
        <v>53</v>
      </c>
      <c r="L323" s="67"/>
      <c r="M323" s="384"/>
      <c r="N323" s="384"/>
      <c r="O323" s="384"/>
      <c r="P323" s="384"/>
      <c r="Q323" s="384"/>
      <c r="R323" s="384"/>
      <c r="S323" s="384"/>
      <c r="T323" s="153"/>
      <c r="Z323" s="67"/>
      <c r="AA323" s="384"/>
      <c r="AB323" s="384"/>
      <c r="AC323" s="384"/>
      <c r="AD323" s="384"/>
      <c r="AE323" s="384"/>
      <c r="AF323" s="384"/>
      <c r="AG323" s="384"/>
      <c r="AH323" s="53" t="s">
        <v>103</v>
      </c>
      <c r="AI323" s="53" t="s">
        <v>103</v>
      </c>
      <c r="AJ323" s="53" t="s">
        <v>103</v>
      </c>
      <c r="AK323" s="53" t="s">
        <v>103</v>
      </c>
      <c r="AL323" s="53" t="s">
        <v>103</v>
      </c>
      <c r="AM323" s="53" t="s">
        <v>103</v>
      </c>
      <c r="AN323" s="85">
        <v>656</v>
      </c>
      <c r="AO323" s="384">
        <v>1454</v>
      </c>
      <c r="AP323" s="384">
        <v>302</v>
      </c>
      <c r="AQ323" s="384">
        <v>3414</v>
      </c>
      <c r="AR323" s="384">
        <v>40</v>
      </c>
      <c r="AS323" s="384">
        <v>78</v>
      </c>
      <c r="AT323" s="384">
        <v>146</v>
      </c>
      <c r="AU323" s="384">
        <v>5434</v>
      </c>
    </row>
    <row r="324" spans="2:47" s="48" customFormat="1" x14ac:dyDescent="0.2">
      <c r="B324" s="48" t="s">
        <v>125</v>
      </c>
      <c r="C324" s="48" t="s">
        <v>164</v>
      </c>
      <c r="D324" s="108">
        <v>2001</v>
      </c>
      <c r="E324" s="82" t="s">
        <v>54</v>
      </c>
      <c r="L324" s="67"/>
      <c r="M324" s="384"/>
      <c r="N324" s="384"/>
      <c r="O324" s="384"/>
      <c r="P324" s="384"/>
      <c r="Q324" s="384"/>
      <c r="R324" s="384"/>
      <c r="S324" s="384"/>
      <c r="T324" s="153"/>
      <c r="Z324" s="67"/>
      <c r="AA324" s="384"/>
      <c r="AB324" s="384"/>
      <c r="AC324" s="384"/>
      <c r="AD324" s="384"/>
      <c r="AE324" s="384"/>
      <c r="AF324" s="384"/>
      <c r="AG324" s="384"/>
      <c r="AH324" s="48">
        <v>1133</v>
      </c>
      <c r="AI324" s="48">
        <v>410</v>
      </c>
      <c r="AJ324" s="48">
        <v>472</v>
      </c>
      <c r="AK324" s="48">
        <v>0</v>
      </c>
      <c r="AL324" s="48">
        <v>0</v>
      </c>
      <c r="AM324" s="48">
        <v>0</v>
      </c>
      <c r="AN324" s="85">
        <v>2015</v>
      </c>
      <c r="AO324" s="384">
        <v>7842</v>
      </c>
      <c r="AP324" s="384">
        <v>4845</v>
      </c>
      <c r="AQ324" s="384">
        <v>5903</v>
      </c>
      <c r="AR324" s="384">
        <v>0</v>
      </c>
      <c r="AS324" s="384">
        <v>0</v>
      </c>
      <c r="AT324" s="384">
        <v>0</v>
      </c>
      <c r="AU324" s="384">
        <v>18590</v>
      </c>
    </row>
    <row r="325" spans="2:47" s="48" customFormat="1" x14ac:dyDescent="0.2">
      <c r="B325" s="48" t="s">
        <v>125</v>
      </c>
      <c r="C325" s="48" t="s">
        <v>165</v>
      </c>
      <c r="D325" s="108">
        <v>2001</v>
      </c>
      <c r="E325" s="82" t="s">
        <v>55</v>
      </c>
      <c r="L325" s="67"/>
      <c r="M325" s="384"/>
      <c r="N325" s="384"/>
      <c r="O325" s="384"/>
      <c r="P325" s="384"/>
      <c r="Q325" s="384"/>
      <c r="R325" s="384"/>
      <c r="S325" s="384"/>
      <c r="T325" s="153"/>
      <c r="Z325" s="67"/>
      <c r="AA325" s="384"/>
      <c r="AB325" s="384"/>
      <c r="AC325" s="384"/>
      <c r="AD325" s="384"/>
      <c r="AE325" s="384"/>
      <c r="AF325" s="384"/>
      <c r="AG325" s="384"/>
      <c r="AH325" s="48">
        <v>2215</v>
      </c>
      <c r="AI325" s="48">
        <v>134</v>
      </c>
      <c r="AJ325" s="48">
        <v>27</v>
      </c>
      <c r="AK325" s="48">
        <v>14</v>
      </c>
      <c r="AL325" s="48">
        <v>48</v>
      </c>
      <c r="AM325" s="48">
        <v>7</v>
      </c>
      <c r="AN325" s="85">
        <v>2445</v>
      </c>
      <c r="AO325" s="384">
        <v>6243</v>
      </c>
      <c r="AP325" s="384">
        <v>361</v>
      </c>
      <c r="AQ325" s="384">
        <v>166</v>
      </c>
      <c r="AR325" s="384">
        <v>144</v>
      </c>
      <c r="AS325" s="384">
        <v>508</v>
      </c>
      <c r="AT325" s="384">
        <v>185</v>
      </c>
      <c r="AU325" s="384">
        <v>7607</v>
      </c>
    </row>
    <row r="326" spans="2:47" s="48" customFormat="1" x14ac:dyDescent="0.2">
      <c r="B326" s="48" t="s">
        <v>125</v>
      </c>
      <c r="C326" s="48" t="s">
        <v>166</v>
      </c>
      <c r="D326" s="108">
        <v>2001</v>
      </c>
      <c r="E326" s="82" t="s">
        <v>56</v>
      </c>
      <c r="L326" s="67"/>
      <c r="M326" s="384"/>
      <c r="N326" s="384"/>
      <c r="O326" s="384"/>
      <c r="P326" s="384"/>
      <c r="Q326" s="384"/>
      <c r="R326" s="384"/>
      <c r="S326" s="384"/>
      <c r="T326" s="153"/>
      <c r="Z326" s="67"/>
      <c r="AA326" s="384"/>
      <c r="AB326" s="384"/>
      <c r="AC326" s="384"/>
      <c r="AD326" s="384"/>
      <c r="AE326" s="384"/>
      <c r="AF326" s="384"/>
      <c r="AG326" s="384"/>
      <c r="AH326" s="53" t="s">
        <v>103</v>
      </c>
      <c r="AI326" s="53" t="s">
        <v>103</v>
      </c>
      <c r="AJ326" s="53" t="s">
        <v>103</v>
      </c>
      <c r="AK326" s="53" t="s">
        <v>103</v>
      </c>
      <c r="AL326" s="53" t="s">
        <v>103</v>
      </c>
      <c r="AM326" s="53" t="s">
        <v>103</v>
      </c>
      <c r="AN326" s="85">
        <v>1311</v>
      </c>
      <c r="AO326" s="384">
        <v>5579</v>
      </c>
      <c r="AP326" s="384">
        <v>0</v>
      </c>
      <c r="AQ326" s="384">
        <v>865</v>
      </c>
      <c r="AR326" s="384">
        <v>2567</v>
      </c>
      <c r="AS326" s="384">
        <v>258</v>
      </c>
      <c r="AT326" s="384">
        <v>140</v>
      </c>
      <c r="AU326" s="384">
        <v>9409</v>
      </c>
    </row>
    <row r="327" spans="2:47" s="48" customFormat="1" x14ac:dyDescent="0.2">
      <c r="B327" s="48" t="s">
        <v>125</v>
      </c>
      <c r="C327" s="48" t="s">
        <v>167</v>
      </c>
      <c r="D327" s="108">
        <v>2001</v>
      </c>
      <c r="E327" s="82" t="s">
        <v>57</v>
      </c>
      <c r="L327" s="67"/>
      <c r="M327" s="384"/>
      <c r="N327" s="384"/>
      <c r="O327" s="384"/>
      <c r="P327" s="384"/>
      <c r="Q327" s="384"/>
      <c r="R327" s="384"/>
      <c r="S327" s="384"/>
      <c r="T327" s="153"/>
      <c r="Z327" s="67"/>
      <c r="AA327" s="384"/>
      <c r="AB327" s="384"/>
      <c r="AC327" s="384"/>
      <c r="AD327" s="384"/>
      <c r="AE327" s="384"/>
      <c r="AF327" s="384"/>
      <c r="AG327" s="384"/>
      <c r="AH327" s="53" t="s">
        <v>103</v>
      </c>
      <c r="AI327" s="53" t="s">
        <v>103</v>
      </c>
      <c r="AJ327" s="53" t="s">
        <v>103</v>
      </c>
      <c r="AK327" s="53" t="s">
        <v>103</v>
      </c>
      <c r="AL327" s="53" t="s">
        <v>103</v>
      </c>
      <c r="AM327" s="53" t="s">
        <v>103</v>
      </c>
      <c r="AN327" s="85">
        <v>986</v>
      </c>
      <c r="AO327" s="384">
        <v>3953</v>
      </c>
      <c r="AP327" s="384">
        <v>37</v>
      </c>
      <c r="AQ327" s="384">
        <v>259</v>
      </c>
      <c r="AR327" s="384">
        <v>697</v>
      </c>
      <c r="AS327" s="384">
        <v>171</v>
      </c>
      <c r="AT327" s="384">
        <v>90</v>
      </c>
      <c r="AU327" s="384">
        <v>5207</v>
      </c>
    </row>
    <row r="328" spans="2:47" s="48" customFormat="1" x14ac:dyDescent="0.2">
      <c r="B328" s="48" t="s">
        <v>125</v>
      </c>
      <c r="C328" s="48" t="s">
        <v>168</v>
      </c>
      <c r="D328" s="108">
        <v>2001</v>
      </c>
      <c r="E328" s="82" t="s">
        <v>58</v>
      </c>
      <c r="L328" s="67"/>
      <c r="M328" s="384"/>
      <c r="N328" s="384"/>
      <c r="O328" s="384"/>
      <c r="P328" s="384"/>
      <c r="Q328" s="384"/>
      <c r="R328" s="384"/>
      <c r="S328" s="384"/>
      <c r="T328" s="153"/>
      <c r="Z328" s="67"/>
      <c r="AA328" s="384"/>
      <c r="AB328" s="384"/>
      <c r="AC328" s="384"/>
      <c r="AD328" s="384"/>
      <c r="AE328" s="384"/>
      <c r="AF328" s="384"/>
      <c r="AG328" s="384"/>
      <c r="AH328" s="48">
        <v>1003</v>
      </c>
      <c r="AI328" s="48">
        <v>0</v>
      </c>
      <c r="AJ328" s="48">
        <v>192</v>
      </c>
      <c r="AK328" s="48">
        <v>0</v>
      </c>
      <c r="AL328" s="48">
        <v>0</v>
      </c>
      <c r="AM328" s="48">
        <v>0</v>
      </c>
      <c r="AN328" s="85">
        <v>1195</v>
      </c>
      <c r="AO328" s="384">
        <v>5224</v>
      </c>
      <c r="AP328" s="384">
        <v>0</v>
      </c>
      <c r="AQ328" s="384">
        <v>1882</v>
      </c>
      <c r="AR328" s="384">
        <v>0</v>
      </c>
      <c r="AS328" s="384">
        <v>0</v>
      </c>
      <c r="AT328" s="384">
        <v>0</v>
      </c>
      <c r="AU328" s="384">
        <v>7106</v>
      </c>
    </row>
    <row r="329" spans="2:47" s="48" customFormat="1" x14ac:dyDescent="0.2">
      <c r="B329" s="48" t="s">
        <v>125</v>
      </c>
      <c r="C329" s="48" t="s">
        <v>169</v>
      </c>
      <c r="D329" s="108">
        <v>2001</v>
      </c>
      <c r="E329" s="82" t="s">
        <v>59</v>
      </c>
      <c r="L329" s="67"/>
      <c r="M329" s="384"/>
      <c r="N329" s="384"/>
      <c r="O329" s="384"/>
      <c r="P329" s="384"/>
      <c r="Q329" s="384"/>
      <c r="R329" s="384"/>
      <c r="S329" s="384"/>
      <c r="T329" s="153"/>
      <c r="Z329" s="67"/>
      <c r="AA329" s="384"/>
      <c r="AB329" s="384"/>
      <c r="AC329" s="384"/>
      <c r="AD329" s="384"/>
      <c r="AE329" s="384"/>
      <c r="AF329" s="384"/>
      <c r="AG329" s="384"/>
      <c r="AH329" s="53" t="s">
        <v>103</v>
      </c>
      <c r="AI329" s="53" t="s">
        <v>103</v>
      </c>
      <c r="AJ329" s="53" t="s">
        <v>103</v>
      </c>
      <c r="AK329" s="53" t="s">
        <v>103</v>
      </c>
      <c r="AL329" s="53" t="s">
        <v>103</v>
      </c>
      <c r="AM329" s="53" t="s">
        <v>103</v>
      </c>
      <c r="AN329" s="85">
        <v>765</v>
      </c>
      <c r="AO329" s="384">
        <v>4211</v>
      </c>
      <c r="AP329" s="384">
        <v>165</v>
      </c>
      <c r="AQ329" s="384">
        <v>329</v>
      </c>
      <c r="AR329" s="384">
        <v>351</v>
      </c>
      <c r="AS329" s="384">
        <v>54</v>
      </c>
      <c r="AT329" s="384">
        <v>0</v>
      </c>
      <c r="AU329" s="384">
        <v>5110</v>
      </c>
    </row>
    <row r="330" spans="2:47" s="48" customFormat="1" x14ac:dyDescent="0.2">
      <c r="B330" s="48" t="s">
        <v>125</v>
      </c>
      <c r="C330" s="48" t="s">
        <v>170</v>
      </c>
      <c r="D330" s="108">
        <v>2001</v>
      </c>
      <c r="E330" s="82" t="s">
        <v>60</v>
      </c>
      <c r="L330" s="67"/>
      <c r="M330" s="384"/>
      <c r="N330" s="384"/>
      <c r="O330" s="384"/>
      <c r="P330" s="384"/>
      <c r="Q330" s="384"/>
      <c r="R330" s="384"/>
      <c r="S330" s="384"/>
      <c r="T330" s="153"/>
      <c r="Z330" s="67"/>
      <c r="AA330" s="384"/>
      <c r="AB330" s="384"/>
      <c r="AC330" s="384"/>
      <c r="AD330" s="384"/>
      <c r="AE330" s="384"/>
      <c r="AF330" s="384"/>
      <c r="AG330" s="384"/>
      <c r="AH330" s="48">
        <v>5390</v>
      </c>
      <c r="AI330" s="48">
        <v>144</v>
      </c>
      <c r="AJ330" s="48">
        <v>202</v>
      </c>
      <c r="AK330" s="48">
        <v>182</v>
      </c>
      <c r="AL330" s="48">
        <v>44</v>
      </c>
      <c r="AM330" s="48">
        <v>7</v>
      </c>
      <c r="AN330" s="85">
        <v>5969</v>
      </c>
      <c r="AO330" s="384">
        <v>22646</v>
      </c>
      <c r="AP330" s="384">
        <v>1903</v>
      </c>
      <c r="AQ330" s="384">
        <v>2108</v>
      </c>
      <c r="AR330" s="384">
        <v>2891</v>
      </c>
      <c r="AS330" s="384">
        <v>728</v>
      </c>
      <c r="AT330" s="384">
        <v>123</v>
      </c>
      <c r="AU330" s="384">
        <v>30399</v>
      </c>
    </row>
    <row r="331" spans="2:47" s="48" customFormat="1" x14ac:dyDescent="0.2">
      <c r="B331" s="48" t="s">
        <v>125</v>
      </c>
      <c r="C331" s="48" t="s">
        <v>171</v>
      </c>
      <c r="D331" s="108">
        <v>2001</v>
      </c>
      <c r="E331" s="83" t="s">
        <v>61</v>
      </c>
      <c r="L331" s="67"/>
      <c r="M331" s="384"/>
      <c r="N331" s="384"/>
      <c r="O331" s="384"/>
      <c r="P331" s="384"/>
      <c r="Q331" s="384"/>
      <c r="R331" s="384"/>
      <c r="S331" s="384"/>
      <c r="T331" s="153"/>
      <c r="Z331" s="67"/>
      <c r="AA331" s="384"/>
      <c r="AB331" s="384"/>
      <c r="AC331" s="384"/>
      <c r="AD331" s="384"/>
      <c r="AE331" s="384"/>
      <c r="AF331" s="384"/>
      <c r="AG331" s="384"/>
      <c r="AH331" s="48">
        <v>779</v>
      </c>
      <c r="AI331" s="48">
        <v>0</v>
      </c>
      <c r="AJ331" s="48">
        <v>0</v>
      </c>
      <c r="AK331" s="48">
        <v>0</v>
      </c>
      <c r="AL331" s="48">
        <v>0</v>
      </c>
      <c r="AM331" s="48">
        <v>0</v>
      </c>
      <c r="AN331" s="85">
        <v>779</v>
      </c>
      <c r="AO331" s="384">
        <v>5216</v>
      </c>
      <c r="AP331" s="384">
        <v>0</v>
      </c>
      <c r="AQ331" s="384">
        <v>0</v>
      </c>
      <c r="AR331" s="384">
        <v>0</v>
      </c>
      <c r="AS331" s="384">
        <v>0</v>
      </c>
      <c r="AT331" s="384">
        <v>0</v>
      </c>
      <c r="AU331" s="384">
        <v>5216</v>
      </c>
    </row>
    <row r="332" spans="2:47" s="48" customFormat="1" x14ac:dyDescent="0.2">
      <c r="B332" s="48" t="s">
        <v>125</v>
      </c>
      <c r="C332" s="48" t="s">
        <v>172</v>
      </c>
      <c r="D332" s="108">
        <v>2001</v>
      </c>
      <c r="E332" s="82" t="s">
        <v>62</v>
      </c>
      <c r="L332" s="67"/>
      <c r="M332" s="384"/>
      <c r="N332" s="384"/>
      <c r="O332" s="384"/>
      <c r="P332" s="384"/>
      <c r="Q332" s="384"/>
      <c r="R332" s="384"/>
      <c r="S332" s="384"/>
      <c r="T332" s="153"/>
      <c r="Z332" s="67"/>
      <c r="AA332" s="384"/>
      <c r="AB332" s="384"/>
      <c r="AC332" s="384"/>
      <c r="AD332" s="384"/>
      <c r="AE332" s="384"/>
      <c r="AF332" s="384"/>
      <c r="AG332" s="384"/>
      <c r="AH332" s="48">
        <v>2017</v>
      </c>
      <c r="AI332" s="48">
        <v>43</v>
      </c>
      <c r="AJ332" s="48">
        <v>22</v>
      </c>
      <c r="AK332" s="48">
        <v>48</v>
      </c>
      <c r="AL332" s="48">
        <v>54</v>
      </c>
      <c r="AM332" s="48">
        <v>97</v>
      </c>
      <c r="AN332" s="85">
        <v>2281</v>
      </c>
      <c r="AO332" s="384">
        <v>10851</v>
      </c>
      <c r="AP332" s="384">
        <v>129</v>
      </c>
      <c r="AQ332" s="384">
        <v>399</v>
      </c>
      <c r="AR332" s="384">
        <v>1008</v>
      </c>
      <c r="AS332" s="384">
        <v>619</v>
      </c>
      <c r="AT332" s="384">
        <v>1019</v>
      </c>
      <c r="AU332" s="384">
        <v>14025</v>
      </c>
    </row>
    <row r="333" spans="2:47" s="48" customFormat="1" x14ac:dyDescent="0.2">
      <c r="B333" s="48" t="s">
        <v>125</v>
      </c>
      <c r="C333" s="48" t="s">
        <v>173</v>
      </c>
      <c r="D333" s="108">
        <v>2001</v>
      </c>
      <c r="E333" s="82" t="s">
        <v>63</v>
      </c>
      <c r="L333" s="67"/>
      <c r="M333" s="384"/>
      <c r="N333" s="384"/>
      <c r="O333" s="384"/>
      <c r="P333" s="384"/>
      <c r="Q333" s="384"/>
      <c r="R333" s="384"/>
      <c r="S333" s="384"/>
      <c r="T333" s="153"/>
      <c r="Z333" s="67"/>
      <c r="AA333" s="384"/>
      <c r="AB333" s="384"/>
      <c r="AC333" s="384"/>
      <c r="AD333" s="384"/>
      <c r="AE333" s="384"/>
      <c r="AF333" s="384"/>
      <c r="AG333" s="384"/>
      <c r="AH333" s="48">
        <v>5618</v>
      </c>
      <c r="AI333" s="48">
        <v>240</v>
      </c>
      <c r="AJ333" s="48">
        <v>0</v>
      </c>
      <c r="AK333" s="48">
        <v>0</v>
      </c>
      <c r="AL333" s="48">
        <v>0</v>
      </c>
      <c r="AM333" s="48">
        <v>0</v>
      </c>
      <c r="AN333" s="85">
        <v>5858</v>
      </c>
      <c r="AO333" s="384">
        <v>24122</v>
      </c>
      <c r="AP333" s="384">
        <v>440</v>
      </c>
      <c r="AQ333" s="384">
        <v>0</v>
      </c>
      <c r="AR333" s="384">
        <v>0</v>
      </c>
      <c r="AS333" s="384">
        <v>0</v>
      </c>
      <c r="AT333" s="384">
        <v>0</v>
      </c>
      <c r="AU333" s="384">
        <v>24562</v>
      </c>
    </row>
    <row r="334" spans="2:47" s="48" customFormat="1" x14ac:dyDescent="0.2">
      <c r="B334" s="48" t="s">
        <v>125</v>
      </c>
      <c r="C334" s="48" t="s">
        <v>174</v>
      </c>
      <c r="D334" s="108">
        <v>2001</v>
      </c>
      <c r="E334" s="82" t="s">
        <v>64</v>
      </c>
      <c r="L334" s="67"/>
      <c r="M334" s="384"/>
      <c r="N334" s="384"/>
      <c r="O334" s="384"/>
      <c r="P334" s="384"/>
      <c r="Q334" s="384"/>
      <c r="R334" s="384"/>
      <c r="S334" s="384"/>
      <c r="T334" s="153"/>
      <c r="Z334" s="67"/>
      <c r="AA334" s="384"/>
      <c r="AB334" s="384"/>
      <c r="AC334" s="384"/>
      <c r="AD334" s="384"/>
      <c r="AE334" s="384"/>
      <c r="AF334" s="384"/>
      <c r="AG334" s="384"/>
      <c r="AH334" s="48">
        <v>7802</v>
      </c>
      <c r="AI334" s="48">
        <v>295</v>
      </c>
      <c r="AJ334" s="48">
        <v>205</v>
      </c>
      <c r="AK334" s="48">
        <v>175</v>
      </c>
      <c r="AL334" s="48">
        <v>255</v>
      </c>
      <c r="AM334" s="48">
        <v>70</v>
      </c>
      <c r="AN334" s="85">
        <v>8802</v>
      </c>
      <c r="AO334" s="384">
        <v>49482</v>
      </c>
      <c r="AP334" s="384">
        <v>1475</v>
      </c>
      <c r="AQ334" s="384">
        <v>820</v>
      </c>
      <c r="AR334" s="384">
        <v>1400</v>
      </c>
      <c r="AS334" s="384">
        <v>1785</v>
      </c>
      <c r="AT334" s="384">
        <v>862</v>
      </c>
      <c r="AU334" s="384">
        <v>55824</v>
      </c>
    </row>
    <row r="335" spans="2:47" s="48" customFormat="1" x14ac:dyDescent="0.2">
      <c r="B335" s="48" t="s">
        <v>125</v>
      </c>
      <c r="C335" s="48" t="s">
        <v>175</v>
      </c>
      <c r="D335" s="108">
        <v>2001</v>
      </c>
      <c r="E335" s="82" t="s">
        <v>65</v>
      </c>
      <c r="L335" s="67"/>
      <c r="M335" s="384"/>
      <c r="N335" s="384"/>
      <c r="O335" s="384"/>
      <c r="P335" s="384"/>
      <c r="Q335" s="384"/>
      <c r="R335" s="384"/>
      <c r="S335" s="384"/>
      <c r="T335" s="153"/>
      <c r="Z335" s="67"/>
      <c r="AA335" s="384"/>
      <c r="AB335" s="384"/>
      <c r="AC335" s="384"/>
      <c r="AD335" s="384"/>
      <c r="AE335" s="384"/>
      <c r="AF335" s="384"/>
      <c r="AG335" s="384"/>
      <c r="AH335" s="48">
        <v>2677</v>
      </c>
      <c r="AI335" s="48">
        <v>24</v>
      </c>
      <c r="AJ335" s="48">
        <v>31</v>
      </c>
      <c r="AK335" s="48">
        <v>11</v>
      </c>
      <c r="AL335" s="48">
        <v>5</v>
      </c>
      <c r="AM335" s="48">
        <v>0</v>
      </c>
      <c r="AN335" s="85">
        <v>2748</v>
      </c>
      <c r="AO335" s="384">
        <v>11904</v>
      </c>
      <c r="AP335" s="384">
        <v>214</v>
      </c>
      <c r="AQ335" s="384">
        <v>774</v>
      </c>
      <c r="AR335" s="384">
        <v>117</v>
      </c>
      <c r="AS335" s="384">
        <v>46</v>
      </c>
      <c r="AT335" s="384">
        <v>0</v>
      </c>
      <c r="AU335" s="384">
        <v>13055</v>
      </c>
    </row>
    <row r="336" spans="2:47" s="48" customFormat="1" x14ac:dyDescent="0.2">
      <c r="B336" s="48" t="s">
        <v>125</v>
      </c>
      <c r="C336" s="48" t="s">
        <v>176</v>
      </c>
      <c r="D336" s="108">
        <v>2001</v>
      </c>
      <c r="E336" s="82" t="s">
        <v>66</v>
      </c>
      <c r="L336" s="67"/>
      <c r="M336" s="384"/>
      <c r="N336" s="384"/>
      <c r="O336" s="384"/>
      <c r="P336" s="384"/>
      <c r="Q336" s="384"/>
      <c r="R336" s="384"/>
      <c r="S336" s="384"/>
      <c r="T336" s="153"/>
      <c r="Z336" s="67"/>
      <c r="AA336" s="384"/>
      <c r="AB336" s="384"/>
      <c r="AC336" s="384"/>
      <c r="AD336" s="384"/>
      <c r="AE336" s="384"/>
      <c r="AF336" s="384"/>
      <c r="AG336" s="384"/>
      <c r="AH336" s="53" t="s">
        <v>103</v>
      </c>
      <c r="AI336" s="53" t="s">
        <v>103</v>
      </c>
      <c r="AJ336" s="53" t="s">
        <v>103</v>
      </c>
      <c r="AK336" s="53" t="s">
        <v>103</v>
      </c>
      <c r="AL336" s="53" t="s">
        <v>103</v>
      </c>
      <c r="AM336" s="53" t="s">
        <v>103</v>
      </c>
      <c r="AN336" s="85">
        <v>1146</v>
      </c>
      <c r="AO336" s="384">
        <v>5584</v>
      </c>
      <c r="AP336" s="384">
        <v>0</v>
      </c>
      <c r="AQ336" s="384">
        <v>0</v>
      </c>
      <c r="AR336" s="384">
        <v>0</v>
      </c>
      <c r="AS336" s="384">
        <v>9</v>
      </c>
      <c r="AT336" s="384">
        <v>215</v>
      </c>
      <c r="AU336" s="384">
        <v>5808</v>
      </c>
    </row>
    <row r="337" spans="2:47" s="48" customFormat="1" x14ac:dyDescent="0.2">
      <c r="B337" s="48" t="s">
        <v>125</v>
      </c>
      <c r="C337" s="48" t="s">
        <v>177</v>
      </c>
      <c r="D337" s="108">
        <v>2001</v>
      </c>
      <c r="E337" s="82" t="s">
        <v>67</v>
      </c>
      <c r="L337" s="67"/>
      <c r="M337" s="384"/>
      <c r="N337" s="384"/>
      <c r="O337" s="384"/>
      <c r="P337" s="384"/>
      <c r="Q337" s="384"/>
      <c r="R337" s="384"/>
      <c r="S337" s="384"/>
      <c r="T337" s="153"/>
      <c r="Z337" s="67"/>
      <c r="AA337" s="384"/>
      <c r="AB337" s="384"/>
      <c r="AC337" s="384"/>
      <c r="AD337" s="384"/>
      <c r="AE337" s="384"/>
      <c r="AF337" s="384"/>
      <c r="AG337" s="384"/>
      <c r="AH337" s="48">
        <v>1100</v>
      </c>
      <c r="AI337" s="48">
        <v>31</v>
      </c>
      <c r="AJ337" s="48">
        <v>63</v>
      </c>
      <c r="AK337" s="48">
        <v>39</v>
      </c>
      <c r="AL337" s="48">
        <v>23</v>
      </c>
      <c r="AM337" s="48">
        <v>0</v>
      </c>
      <c r="AN337" s="85">
        <v>1256</v>
      </c>
      <c r="AO337" s="384">
        <v>4641</v>
      </c>
      <c r="AP337" s="384">
        <v>1176</v>
      </c>
      <c r="AQ337" s="384">
        <v>0</v>
      </c>
      <c r="AR337" s="384">
        <v>1104</v>
      </c>
      <c r="AS337" s="384">
        <v>0</v>
      </c>
      <c r="AT337" s="384">
        <v>0</v>
      </c>
      <c r="AU337" s="384">
        <v>6921</v>
      </c>
    </row>
    <row r="338" spans="2:47" s="48" customFormat="1" x14ac:dyDescent="0.2">
      <c r="B338" s="48" t="s">
        <v>125</v>
      </c>
      <c r="C338" s="48" t="s">
        <v>178</v>
      </c>
      <c r="D338" s="108">
        <v>2001</v>
      </c>
      <c r="E338" s="82" t="s">
        <v>68</v>
      </c>
      <c r="L338" s="67"/>
      <c r="M338" s="384"/>
      <c r="N338" s="384"/>
      <c r="O338" s="384"/>
      <c r="P338" s="384"/>
      <c r="Q338" s="384"/>
      <c r="R338" s="384"/>
      <c r="S338" s="384"/>
      <c r="T338" s="153"/>
      <c r="Z338" s="67"/>
      <c r="AA338" s="384"/>
      <c r="AB338" s="384"/>
      <c r="AC338" s="384"/>
      <c r="AD338" s="384"/>
      <c r="AE338" s="384"/>
      <c r="AF338" s="384"/>
      <c r="AG338" s="384"/>
      <c r="AH338" s="48">
        <v>923</v>
      </c>
      <c r="AI338" s="48">
        <v>0</v>
      </c>
      <c r="AJ338" s="48">
        <v>119</v>
      </c>
      <c r="AK338" s="48">
        <v>21</v>
      </c>
      <c r="AL338" s="48">
        <v>0</v>
      </c>
      <c r="AM338" s="48">
        <v>0</v>
      </c>
      <c r="AN338" s="85">
        <v>1063</v>
      </c>
      <c r="AO338" s="384">
        <v>5780</v>
      </c>
      <c r="AP338" s="384">
        <v>0</v>
      </c>
      <c r="AQ338" s="384">
        <v>1659</v>
      </c>
      <c r="AR338" s="384">
        <v>586</v>
      </c>
      <c r="AS338" s="384">
        <v>0</v>
      </c>
      <c r="AT338" s="384">
        <v>0</v>
      </c>
      <c r="AU338" s="384">
        <v>8025</v>
      </c>
    </row>
    <row r="339" spans="2:47" s="48" customFormat="1" x14ac:dyDescent="0.2">
      <c r="B339" s="48" t="s">
        <v>125</v>
      </c>
      <c r="C339" s="48" t="s">
        <v>179</v>
      </c>
      <c r="D339" s="108">
        <v>2001</v>
      </c>
      <c r="E339" s="82" t="s">
        <v>69</v>
      </c>
      <c r="L339" s="67"/>
      <c r="M339" s="384"/>
      <c r="N339" s="384"/>
      <c r="O339" s="384"/>
      <c r="P339" s="384"/>
      <c r="Q339" s="384"/>
      <c r="R339" s="384"/>
      <c r="S339" s="384"/>
      <c r="T339" s="153"/>
      <c r="Z339" s="67"/>
      <c r="AA339" s="384"/>
      <c r="AB339" s="384"/>
      <c r="AC339" s="384"/>
      <c r="AD339" s="384"/>
      <c r="AE339" s="384"/>
      <c r="AF339" s="384"/>
      <c r="AG339" s="384"/>
      <c r="AH339" s="48">
        <v>1293</v>
      </c>
      <c r="AI339" s="48">
        <v>0</v>
      </c>
      <c r="AJ339" s="48">
        <v>14</v>
      </c>
      <c r="AK339" s="48">
        <v>183</v>
      </c>
      <c r="AL339" s="48">
        <v>0</v>
      </c>
      <c r="AM339" s="48">
        <v>0</v>
      </c>
      <c r="AN339" s="85">
        <v>1490</v>
      </c>
      <c r="AO339" s="384">
        <v>8619</v>
      </c>
      <c r="AP339" s="384">
        <v>0</v>
      </c>
      <c r="AQ339" s="384">
        <v>79</v>
      </c>
      <c r="AR339" s="384">
        <v>2989</v>
      </c>
      <c r="AS339" s="384">
        <v>0</v>
      </c>
      <c r="AT339" s="384">
        <v>0</v>
      </c>
      <c r="AU339" s="384">
        <v>11687</v>
      </c>
    </row>
    <row r="340" spans="2:47" s="48" customFormat="1" x14ac:dyDescent="0.2">
      <c r="B340" s="48" t="s">
        <v>125</v>
      </c>
      <c r="C340" s="48" t="s">
        <v>180</v>
      </c>
      <c r="D340" s="108">
        <v>2001</v>
      </c>
      <c r="E340" s="82" t="s">
        <v>70</v>
      </c>
      <c r="L340" s="67"/>
      <c r="M340" s="384"/>
      <c r="N340" s="384"/>
      <c r="O340" s="384"/>
      <c r="P340" s="384"/>
      <c r="Q340" s="384"/>
      <c r="R340" s="384"/>
      <c r="S340" s="384"/>
      <c r="T340" s="153"/>
      <c r="Z340" s="67"/>
      <c r="AA340" s="384"/>
      <c r="AB340" s="384"/>
      <c r="AC340" s="384"/>
      <c r="AD340" s="384"/>
      <c r="AE340" s="384"/>
      <c r="AF340" s="384"/>
      <c r="AG340" s="384"/>
      <c r="AH340" s="53" t="s">
        <v>103</v>
      </c>
      <c r="AI340" s="53" t="s">
        <v>103</v>
      </c>
      <c r="AJ340" s="53" t="s">
        <v>103</v>
      </c>
      <c r="AK340" s="53" t="s">
        <v>103</v>
      </c>
      <c r="AL340" s="53" t="s">
        <v>103</v>
      </c>
      <c r="AM340" s="53" t="s">
        <v>103</v>
      </c>
      <c r="AN340" s="85">
        <v>2895</v>
      </c>
      <c r="AO340" s="384">
        <v>22594</v>
      </c>
      <c r="AP340" s="384">
        <v>665</v>
      </c>
      <c r="AQ340" s="384">
        <v>30</v>
      </c>
      <c r="AR340" s="384">
        <v>555</v>
      </c>
      <c r="AS340" s="384">
        <v>350</v>
      </c>
      <c r="AT340" s="384">
        <v>0</v>
      </c>
      <c r="AU340" s="384">
        <v>24194</v>
      </c>
    </row>
    <row r="341" spans="2:47" s="48" customFormat="1" x14ac:dyDescent="0.2">
      <c r="B341" s="48" t="s">
        <v>125</v>
      </c>
      <c r="C341" s="48" t="s">
        <v>181</v>
      </c>
      <c r="D341" s="108">
        <v>2001</v>
      </c>
      <c r="E341" s="82" t="s">
        <v>71</v>
      </c>
      <c r="L341" s="67"/>
      <c r="M341" s="384"/>
      <c r="N341" s="384"/>
      <c r="O341" s="384"/>
      <c r="P341" s="384"/>
      <c r="Q341" s="384"/>
      <c r="R341" s="384"/>
      <c r="S341" s="384"/>
      <c r="Z341" s="67"/>
      <c r="AA341" s="384"/>
      <c r="AB341" s="384"/>
      <c r="AC341" s="384"/>
      <c r="AD341" s="384"/>
      <c r="AE341" s="384"/>
      <c r="AF341" s="384"/>
      <c r="AG341" s="384"/>
      <c r="AH341" s="48">
        <v>348</v>
      </c>
      <c r="AI341" s="48">
        <v>7</v>
      </c>
      <c r="AJ341" s="48">
        <v>0</v>
      </c>
      <c r="AK341" s="48">
        <v>0</v>
      </c>
      <c r="AL341" s="48">
        <v>87</v>
      </c>
      <c r="AM341" s="48">
        <v>0</v>
      </c>
      <c r="AN341" s="85">
        <v>442</v>
      </c>
      <c r="AO341" s="384">
        <v>2470</v>
      </c>
      <c r="AP341" s="384">
        <v>14</v>
      </c>
      <c r="AQ341" s="384">
        <v>0</v>
      </c>
      <c r="AR341" s="384">
        <v>0</v>
      </c>
      <c r="AS341" s="384">
        <v>267</v>
      </c>
      <c r="AT341" s="384">
        <v>0</v>
      </c>
      <c r="AU341" s="384">
        <v>2751</v>
      </c>
    </row>
    <row r="342" spans="2:47" s="48" customFormat="1" x14ac:dyDescent="0.2">
      <c r="B342" s="48" t="s">
        <v>125</v>
      </c>
      <c r="C342" s="48" t="s">
        <v>182</v>
      </c>
      <c r="D342" s="108">
        <v>2001</v>
      </c>
      <c r="E342" s="82" t="s">
        <v>72</v>
      </c>
      <c r="L342" s="67"/>
      <c r="M342" s="384"/>
      <c r="N342" s="384"/>
      <c r="O342" s="384"/>
      <c r="P342" s="384"/>
      <c r="Q342" s="384"/>
      <c r="R342" s="384"/>
      <c r="S342" s="384"/>
      <c r="Z342" s="67"/>
      <c r="AA342" s="384"/>
      <c r="AB342" s="384"/>
      <c r="AC342" s="384"/>
      <c r="AD342" s="384"/>
      <c r="AE342" s="384"/>
      <c r="AF342" s="384"/>
      <c r="AG342" s="384"/>
      <c r="AH342" s="48">
        <v>1419</v>
      </c>
      <c r="AI342" s="48">
        <v>58</v>
      </c>
      <c r="AJ342" s="48">
        <v>0</v>
      </c>
      <c r="AK342" s="48">
        <v>0</v>
      </c>
      <c r="AL342" s="48">
        <v>0</v>
      </c>
      <c r="AM342" s="48">
        <v>0</v>
      </c>
      <c r="AN342" s="85">
        <v>1477</v>
      </c>
      <c r="AO342" s="384">
        <v>4830</v>
      </c>
      <c r="AP342" s="384">
        <v>562</v>
      </c>
      <c r="AQ342" s="384">
        <v>0</v>
      </c>
      <c r="AR342" s="384">
        <v>0</v>
      </c>
      <c r="AS342" s="384">
        <v>0</v>
      </c>
      <c r="AT342" s="384">
        <v>0</v>
      </c>
      <c r="AU342" s="384">
        <v>5392</v>
      </c>
    </row>
    <row r="343" spans="2:47" s="48" customFormat="1" x14ac:dyDescent="0.2">
      <c r="B343" s="48" t="s">
        <v>125</v>
      </c>
      <c r="C343" s="48" t="s">
        <v>183</v>
      </c>
      <c r="D343" s="108">
        <v>2001</v>
      </c>
      <c r="E343" s="82" t="s">
        <v>73</v>
      </c>
      <c r="L343" s="67"/>
      <c r="M343" s="384"/>
      <c r="N343" s="384"/>
      <c r="O343" s="384"/>
      <c r="P343" s="384"/>
      <c r="Q343" s="384"/>
      <c r="R343" s="384"/>
      <c r="S343" s="384"/>
      <c r="Z343" s="67"/>
      <c r="AA343" s="384"/>
      <c r="AB343" s="384"/>
      <c r="AC343" s="384"/>
      <c r="AD343" s="384"/>
      <c r="AE343" s="384"/>
      <c r="AF343" s="384"/>
      <c r="AG343" s="384"/>
      <c r="AH343" s="53" t="s">
        <v>103</v>
      </c>
      <c r="AI343" s="53" t="s">
        <v>103</v>
      </c>
      <c r="AJ343" s="53" t="s">
        <v>103</v>
      </c>
      <c r="AK343" s="53" t="s">
        <v>103</v>
      </c>
      <c r="AL343" s="53" t="s">
        <v>103</v>
      </c>
      <c r="AM343" s="53" t="s">
        <v>103</v>
      </c>
      <c r="AN343" s="85">
        <v>2542</v>
      </c>
      <c r="AO343" s="384">
        <v>14031</v>
      </c>
      <c r="AP343" s="384">
        <v>55</v>
      </c>
      <c r="AQ343" s="384">
        <v>1990</v>
      </c>
      <c r="AR343" s="384">
        <v>1166</v>
      </c>
      <c r="AS343" s="384">
        <v>0</v>
      </c>
      <c r="AT343" s="384">
        <v>83</v>
      </c>
      <c r="AU343" s="384">
        <v>17325</v>
      </c>
    </row>
    <row r="344" spans="2:47" s="48" customFormat="1" x14ac:dyDescent="0.2">
      <c r="B344" s="48" t="s">
        <v>125</v>
      </c>
      <c r="C344" s="48" t="s">
        <v>184</v>
      </c>
      <c r="D344" s="108">
        <v>2001</v>
      </c>
      <c r="E344" s="82" t="s">
        <v>74</v>
      </c>
      <c r="L344" s="67"/>
      <c r="M344" s="384"/>
      <c r="N344" s="384"/>
      <c r="O344" s="384"/>
      <c r="P344" s="384"/>
      <c r="Q344" s="384"/>
      <c r="R344" s="384"/>
      <c r="S344" s="384"/>
      <c r="Z344" s="67"/>
      <c r="AA344" s="384"/>
      <c r="AB344" s="384"/>
      <c r="AC344" s="384"/>
      <c r="AD344" s="384"/>
      <c r="AE344" s="384"/>
      <c r="AF344" s="384"/>
      <c r="AG344" s="384"/>
      <c r="AH344" s="48">
        <v>1191</v>
      </c>
      <c r="AI344" s="48">
        <v>0</v>
      </c>
      <c r="AJ344" s="48">
        <v>274</v>
      </c>
      <c r="AK344" s="48">
        <v>26</v>
      </c>
      <c r="AL344" s="48">
        <v>0</v>
      </c>
      <c r="AM344" s="48">
        <v>0</v>
      </c>
      <c r="AN344" s="85">
        <v>1491</v>
      </c>
      <c r="AO344" s="384">
        <v>6724</v>
      </c>
      <c r="AP344" s="384">
        <v>0</v>
      </c>
      <c r="AQ344" s="384">
        <v>1482</v>
      </c>
      <c r="AR344" s="384">
        <v>368</v>
      </c>
      <c r="AS344" s="384">
        <v>0</v>
      </c>
      <c r="AT344" s="384">
        <v>0</v>
      </c>
      <c r="AU344" s="384">
        <v>8574</v>
      </c>
    </row>
    <row r="345" spans="2:47" s="48" customFormat="1" x14ac:dyDescent="0.2">
      <c r="B345" s="48" t="s">
        <v>125</v>
      </c>
      <c r="C345" s="48" t="s">
        <v>185</v>
      </c>
      <c r="D345" s="108">
        <v>2001</v>
      </c>
      <c r="E345" s="82" t="s">
        <v>75</v>
      </c>
      <c r="L345" s="67"/>
      <c r="M345" s="384"/>
      <c r="N345" s="384"/>
      <c r="O345" s="384"/>
      <c r="P345" s="384"/>
      <c r="Q345" s="384"/>
      <c r="R345" s="384"/>
      <c r="S345" s="384"/>
      <c r="Z345" s="67"/>
      <c r="AA345" s="384"/>
      <c r="AB345" s="384"/>
      <c r="AC345" s="384"/>
      <c r="AD345" s="384"/>
      <c r="AE345" s="384"/>
      <c r="AF345" s="384"/>
      <c r="AG345" s="384"/>
      <c r="AH345" s="48">
        <v>530</v>
      </c>
      <c r="AI345" s="48">
        <v>183</v>
      </c>
      <c r="AJ345" s="48">
        <v>0</v>
      </c>
      <c r="AK345" s="48">
        <v>0</v>
      </c>
      <c r="AL345" s="48">
        <v>9</v>
      </c>
      <c r="AM345" s="48">
        <v>0</v>
      </c>
      <c r="AN345" s="85">
        <v>722</v>
      </c>
      <c r="AO345" s="384">
        <v>2309</v>
      </c>
      <c r="AP345" s="384">
        <v>703</v>
      </c>
      <c r="AQ345" s="384">
        <v>0</v>
      </c>
      <c r="AR345" s="384">
        <v>0</v>
      </c>
      <c r="AS345" s="384">
        <v>241</v>
      </c>
      <c r="AT345" s="384">
        <v>0</v>
      </c>
      <c r="AU345" s="384">
        <v>3253</v>
      </c>
    </row>
    <row r="346" spans="2:47" s="48" customFormat="1" x14ac:dyDescent="0.2">
      <c r="B346" s="48" t="s">
        <v>125</v>
      </c>
      <c r="C346" s="48" t="s">
        <v>186</v>
      </c>
      <c r="D346" s="108">
        <v>2001</v>
      </c>
      <c r="E346" s="82" t="s">
        <v>76</v>
      </c>
      <c r="L346" s="67"/>
      <c r="M346" s="384"/>
      <c r="N346" s="384"/>
      <c r="O346" s="384"/>
      <c r="P346" s="384"/>
      <c r="Q346" s="384"/>
      <c r="R346" s="384"/>
      <c r="S346" s="384"/>
      <c r="Z346" s="67"/>
      <c r="AA346" s="384"/>
      <c r="AB346" s="384"/>
      <c r="AC346" s="384"/>
      <c r="AD346" s="384"/>
      <c r="AE346" s="384"/>
      <c r="AF346" s="384"/>
      <c r="AG346" s="384"/>
      <c r="AH346" s="48">
        <v>877</v>
      </c>
      <c r="AI346" s="48">
        <v>0</v>
      </c>
      <c r="AJ346" s="48">
        <v>162</v>
      </c>
      <c r="AK346" s="48">
        <v>132</v>
      </c>
      <c r="AL346" s="48">
        <v>32</v>
      </c>
      <c r="AM346" s="48">
        <v>0</v>
      </c>
      <c r="AN346" s="85">
        <v>1203</v>
      </c>
      <c r="AO346" s="384">
        <v>5734</v>
      </c>
      <c r="AP346" s="384">
        <v>0</v>
      </c>
      <c r="AQ346" s="384">
        <v>2865</v>
      </c>
      <c r="AR346" s="384">
        <v>900</v>
      </c>
      <c r="AS346" s="384">
        <v>179</v>
      </c>
      <c r="AT346" s="384">
        <v>0</v>
      </c>
      <c r="AU346" s="384">
        <v>9678</v>
      </c>
    </row>
    <row r="347" spans="2:47" s="48" customFormat="1" x14ac:dyDescent="0.2">
      <c r="B347" s="48" t="s">
        <v>125</v>
      </c>
      <c r="C347" s="48" t="s">
        <v>187</v>
      </c>
      <c r="D347" s="108">
        <v>2001</v>
      </c>
      <c r="E347" s="82" t="s">
        <v>77</v>
      </c>
      <c r="L347" s="67"/>
      <c r="M347" s="384"/>
      <c r="N347" s="384"/>
      <c r="O347" s="384"/>
      <c r="P347" s="384"/>
      <c r="Q347" s="384"/>
      <c r="R347" s="384"/>
      <c r="S347" s="384"/>
      <c r="Z347" s="67"/>
      <c r="AA347" s="384"/>
      <c r="AB347" s="384"/>
      <c r="AC347" s="384"/>
      <c r="AD347" s="384"/>
      <c r="AE347" s="384"/>
      <c r="AF347" s="384"/>
      <c r="AG347" s="384"/>
      <c r="AH347" s="48">
        <v>2043</v>
      </c>
      <c r="AI347" s="48">
        <v>73</v>
      </c>
      <c r="AJ347" s="48">
        <v>148</v>
      </c>
      <c r="AK347" s="48">
        <v>107</v>
      </c>
      <c r="AL347" s="48">
        <v>65</v>
      </c>
      <c r="AM347" s="48">
        <v>9</v>
      </c>
      <c r="AN347" s="85">
        <v>2445</v>
      </c>
      <c r="AO347" s="384">
        <v>13560</v>
      </c>
      <c r="AP347" s="384">
        <v>557</v>
      </c>
      <c r="AQ347" s="384">
        <v>1894</v>
      </c>
      <c r="AR347" s="384">
        <v>2286</v>
      </c>
      <c r="AS347" s="384">
        <v>835</v>
      </c>
      <c r="AT347" s="384">
        <v>209</v>
      </c>
      <c r="AU347" s="384">
        <v>19341</v>
      </c>
    </row>
    <row r="348" spans="2:47" s="48" customFormat="1" x14ac:dyDescent="0.2">
      <c r="B348" s="48" t="s">
        <v>125</v>
      </c>
      <c r="C348" s="48" t="s">
        <v>188</v>
      </c>
      <c r="D348" s="108">
        <v>2001</v>
      </c>
      <c r="E348" s="82" t="s">
        <v>78</v>
      </c>
      <c r="L348" s="67"/>
      <c r="M348" s="384"/>
      <c r="N348" s="384"/>
      <c r="O348" s="384"/>
      <c r="P348" s="384"/>
      <c r="Q348" s="384"/>
      <c r="R348" s="384"/>
      <c r="S348" s="384"/>
      <c r="Z348" s="67"/>
      <c r="AA348" s="384"/>
      <c r="AB348" s="384"/>
      <c r="AC348" s="384"/>
      <c r="AD348" s="384"/>
      <c r="AE348" s="384"/>
      <c r="AF348" s="384"/>
      <c r="AG348" s="384"/>
      <c r="AH348" s="53" t="s">
        <v>103</v>
      </c>
      <c r="AI348" s="53" t="s">
        <v>103</v>
      </c>
      <c r="AJ348" s="53" t="s">
        <v>103</v>
      </c>
      <c r="AK348" s="53" t="s">
        <v>103</v>
      </c>
      <c r="AL348" s="53" t="s">
        <v>103</v>
      </c>
      <c r="AM348" s="53" t="s">
        <v>103</v>
      </c>
      <c r="AN348" s="85">
        <v>881</v>
      </c>
      <c r="AO348" s="384">
        <v>4422.95</v>
      </c>
      <c r="AP348" s="384">
        <v>194</v>
      </c>
      <c r="AQ348" s="384">
        <v>2697</v>
      </c>
      <c r="AR348" s="384">
        <v>156</v>
      </c>
      <c r="AS348" s="384">
        <v>165</v>
      </c>
      <c r="AT348" s="384">
        <v>93</v>
      </c>
      <c r="AU348" s="384">
        <v>7727.95</v>
      </c>
    </row>
    <row r="349" spans="2:47" s="48" customFormat="1" x14ac:dyDescent="0.2">
      <c r="B349" s="48" t="s">
        <v>125</v>
      </c>
      <c r="C349" s="48" t="s">
        <v>189</v>
      </c>
      <c r="D349" s="108">
        <v>2001</v>
      </c>
      <c r="E349" s="82" t="s">
        <v>79</v>
      </c>
      <c r="L349" s="67"/>
      <c r="M349" s="384"/>
      <c r="N349" s="384"/>
      <c r="O349" s="384"/>
      <c r="P349" s="384"/>
      <c r="Q349" s="384"/>
      <c r="R349" s="384"/>
      <c r="S349" s="384"/>
      <c r="Z349" s="67"/>
      <c r="AA349" s="384"/>
      <c r="AB349" s="384"/>
      <c r="AC349" s="384"/>
      <c r="AD349" s="384"/>
      <c r="AE349" s="384"/>
      <c r="AF349" s="384"/>
      <c r="AG349" s="384"/>
      <c r="AH349" s="53" t="s">
        <v>103</v>
      </c>
      <c r="AI349" s="53" t="s">
        <v>103</v>
      </c>
      <c r="AJ349" s="53" t="s">
        <v>103</v>
      </c>
      <c r="AK349" s="53" t="s">
        <v>103</v>
      </c>
      <c r="AL349" s="53" t="s">
        <v>103</v>
      </c>
      <c r="AM349" s="53" t="s">
        <v>103</v>
      </c>
      <c r="AN349" s="85">
        <v>1558</v>
      </c>
      <c r="AO349" s="384">
        <v>8911</v>
      </c>
      <c r="AP349" s="384">
        <v>611</v>
      </c>
      <c r="AQ349" s="384">
        <v>156</v>
      </c>
      <c r="AR349" s="384">
        <v>28</v>
      </c>
      <c r="AS349" s="384">
        <v>641</v>
      </c>
      <c r="AT349" s="384">
        <v>0</v>
      </c>
      <c r="AU349" s="384">
        <v>10347</v>
      </c>
    </row>
    <row r="350" spans="2:47" s="48" customFormat="1" x14ac:dyDescent="0.2">
      <c r="B350" s="48" t="s">
        <v>125</v>
      </c>
      <c r="C350" s="48" t="s">
        <v>190</v>
      </c>
      <c r="D350" s="108">
        <v>2001</v>
      </c>
      <c r="E350" s="82" t="s">
        <v>80</v>
      </c>
      <c r="L350" s="67"/>
      <c r="M350" s="384"/>
      <c r="N350" s="384"/>
      <c r="O350" s="384"/>
      <c r="P350" s="384"/>
      <c r="Q350" s="384"/>
      <c r="R350" s="384"/>
      <c r="S350" s="384"/>
      <c r="Z350" s="67"/>
      <c r="AA350" s="384"/>
      <c r="AB350" s="384"/>
      <c r="AC350" s="384"/>
      <c r="AD350" s="384"/>
      <c r="AE350" s="384"/>
      <c r="AF350" s="384"/>
      <c r="AG350" s="384"/>
      <c r="AH350" s="48">
        <v>983</v>
      </c>
      <c r="AI350" s="48">
        <v>0</v>
      </c>
      <c r="AJ350" s="48">
        <v>373</v>
      </c>
      <c r="AK350" s="48">
        <v>196</v>
      </c>
      <c r="AL350" s="48">
        <v>0</v>
      </c>
      <c r="AM350" s="48">
        <v>0</v>
      </c>
      <c r="AN350" s="85">
        <v>1552</v>
      </c>
      <c r="AO350" s="384">
        <v>3576</v>
      </c>
      <c r="AP350" s="384">
        <v>0</v>
      </c>
      <c r="AQ350" s="384">
        <v>2418</v>
      </c>
      <c r="AR350" s="384">
        <v>1841</v>
      </c>
      <c r="AS350" s="384">
        <v>0</v>
      </c>
      <c r="AT350" s="384">
        <v>0</v>
      </c>
      <c r="AU350" s="384">
        <v>7835</v>
      </c>
    </row>
    <row r="351" spans="2:47" s="48" customFormat="1" x14ac:dyDescent="0.2">
      <c r="B351" s="48" t="s">
        <v>125</v>
      </c>
      <c r="C351" s="48" t="s">
        <v>191</v>
      </c>
      <c r="D351" s="108">
        <v>2001</v>
      </c>
      <c r="E351" s="83" t="s">
        <v>24</v>
      </c>
      <c r="M351" s="384"/>
      <c r="N351" s="384"/>
      <c r="O351" s="384"/>
      <c r="P351" s="384"/>
      <c r="Q351" s="384"/>
      <c r="R351" s="384"/>
      <c r="S351" s="384"/>
      <c r="AA351" s="384"/>
      <c r="AB351" s="384"/>
      <c r="AC351" s="384"/>
      <c r="AD351" s="384"/>
      <c r="AE351" s="384"/>
      <c r="AF351" s="384"/>
      <c r="AG351" s="384"/>
      <c r="AH351" s="48">
        <v>57219</v>
      </c>
      <c r="AI351" s="48">
        <v>1973</v>
      </c>
      <c r="AJ351" s="48">
        <v>3368</v>
      </c>
      <c r="AK351" s="48">
        <v>1472</v>
      </c>
      <c r="AL351" s="48">
        <v>964</v>
      </c>
      <c r="AM351" s="48">
        <v>190</v>
      </c>
      <c r="AN351" s="50">
        <v>65533</v>
      </c>
      <c r="AO351" s="384">
        <v>306690.95</v>
      </c>
      <c r="AP351" s="384">
        <v>16007</v>
      </c>
      <c r="AQ351" s="384">
        <v>39091</v>
      </c>
      <c r="AR351" s="384">
        <v>21275</v>
      </c>
      <c r="AS351" s="384">
        <v>8338</v>
      </c>
      <c r="AT351" s="384">
        <v>3165</v>
      </c>
      <c r="AU351" s="384">
        <v>394566.95</v>
      </c>
    </row>
    <row r="352" spans="2:47" s="48" customFormat="1" x14ac:dyDescent="0.2">
      <c r="B352" s="48" t="s">
        <v>125</v>
      </c>
      <c r="C352" s="48" t="s">
        <v>192</v>
      </c>
      <c r="D352" s="108">
        <v>2002</v>
      </c>
      <c r="E352" s="82" t="s">
        <v>49</v>
      </c>
      <c r="L352" s="67"/>
      <c r="M352" s="384"/>
      <c r="N352" s="384"/>
      <c r="O352" s="384"/>
      <c r="P352" s="384"/>
      <c r="Q352" s="384"/>
      <c r="R352" s="384"/>
      <c r="S352" s="384"/>
      <c r="Z352" s="67"/>
      <c r="AA352" s="384"/>
      <c r="AB352" s="384"/>
      <c r="AC352" s="384"/>
      <c r="AD352" s="384"/>
      <c r="AE352" s="384"/>
      <c r="AF352" s="384"/>
      <c r="AG352" s="384"/>
      <c r="AH352" s="48">
        <v>2247</v>
      </c>
      <c r="AI352" s="48">
        <v>63</v>
      </c>
      <c r="AJ352" s="48">
        <v>469</v>
      </c>
      <c r="AK352" s="48">
        <v>0</v>
      </c>
      <c r="AL352" s="48">
        <v>0</v>
      </c>
      <c r="AM352" s="48">
        <v>0</v>
      </c>
      <c r="AN352" s="85">
        <v>2779</v>
      </c>
      <c r="AO352" s="384">
        <v>7957</v>
      </c>
      <c r="AP352" s="384">
        <v>904</v>
      </c>
      <c r="AQ352" s="384">
        <v>6724</v>
      </c>
      <c r="AR352" s="384">
        <v>0</v>
      </c>
      <c r="AS352" s="384">
        <v>0</v>
      </c>
      <c r="AT352" s="384">
        <v>0</v>
      </c>
      <c r="AU352" s="384">
        <v>15585</v>
      </c>
    </row>
    <row r="353" spans="2:47" s="48" customFormat="1" x14ac:dyDescent="0.2">
      <c r="B353" s="48" t="s">
        <v>125</v>
      </c>
      <c r="C353" s="48" t="s">
        <v>193</v>
      </c>
      <c r="D353" s="108">
        <v>2002</v>
      </c>
      <c r="E353" s="82" t="s">
        <v>50</v>
      </c>
      <c r="L353" s="67"/>
      <c r="M353" s="384"/>
      <c r="N353" s="384"/>
      <c r="O353" s="384"/>
      <c r="P353" s="384"/>
      <c r="Q353" s="384"/>
      <c r="R353" s="384"/>
      <c r="S353" s="384"/>
      <c r="Z353" s="67"/>
      <c r="AA353" s="384"/>
      <c r="AB353" s="384"/>
      <c r="AC353" s="384"/>
      <c r="AD353" s="384"/>
      <c r="AE353" s="384"/>
      <c r="AF353" s="384"/>
      <c r="AG353" s="384"/>
      <c r="AH353" s="48">
        <v>1689</v>
      </c>
      <c r="AI353" s="48">
        <v>51</v>
      </c>
      <c r="AJ353" s="48">
        <v>81</v>
      </c>
      <c r="AK353" s="48">
        <v>28</v>
      </c>
      <c r="AL353" s="48">
        <v>18</v>
      </c>
      <c r="AM353" s="48">
        <v>0</v>
      </c>
      <c r="AN353" s="85">
        <v>1867</v>
      </c>
      <c r="AO353" s="384">
        <v>10752</v>
      </c>
      <c r="AP353" s="384">
        <v>3368</v>
      </c>
      <c r="AQ353" s="384">
        <v>5389</v>
      </c>
      <c r="AR353" s="384">
        <v>615</v>
      </c>
      <c r="AS353" s="384">
        <v>241</v>
      </c>
      <c r="AT353" s="384">
        <v>0</v>
      </c>
      <c r="AU353" s="384">
        <v>20365</v>
      </c>
    </row>
    <row r="354" spans="2:47" s="48" customFormat="1" x14ac:dyDescent="0.2">
      <c r="B354" s="48" t="s">
        <v>125</v>
      </c>
      <c r="C354" s="48" t="s">
        <v>194</v>
      </c>
      <c r="D354" s="108">
        <v>2002</v>
      </c>
      <c r="E354" s="82" t="s">
        <v>51</v>
      </c>
      <c r="L354" s="67"/>
      <c r="M354" s="384"/>
      <c r="N354" s="384"/>
      <c r="O354" s="384"/>
      <c r="P354" s="384"/>
      <c r="Q354" s="384"/>
      <c r="R354" s="384"/>
      <c r="S354" s="384"/>
      <c r="Z354" s="67"/>
      <c r="AA354" s="384"/>
      <c r="AB354" s="384"/>
      <c r="AC354" s="384"/>
      <c r="AD354" s="384"/>
      <c r="AE354" s="384"/>
      <c r="AF354" s="384"/>
      <c r="AG354" s="384"/>
      <c r="AH354" s="48">
        <v>1328</v>
      </c>
      <c r="AI354" s="48">
        <v>116</v>
      </c>
      <c r="AJ354" s="48">
        <v>0</v>
      </c>
      <c r="AK354" s="48">
        <v>0</v>
      </c>
      <c r="AL354" s="48">
        <v>296</v>
      </c>
      <c r="AM354" s="48">
        <v>0</v>
      </c>
      <c r="AN354" s="85">
        <v>1740</v>
      </c>
      <c r="AO354" s="384">
        <v>4278</v>
      </c>
      <c r="AP354" s="384">
        <v>273</v>
      </c>
      <c r="AQ354" s="384">
        <v>0</v>
      </c>
      <c r="AR354" s="384">
        <v>0</v>
      </c>
      <c r="AS354" s="384">
        <v>1480</v>
      </c>
      <c r="AT354" s="384">
        <v>0</v>
      </c>
      <c r="AU354" s="384">
        <v>6031</v>
      </c>
    </row>
    <row r="355" spans="2:47" s="48" customFormat="1" x14ac:dyDescent="0.2">
      <c r="B355" s="48" t="s">
        <v>125</v>
      </c>
      <c r="C355" s="48" t="s">
        <v>195</v>
      </c>
      <c r="D355" s="108">
        <v>2002</v>
      </c>
      <c r="E355" s="82" t="s">
        <v>52</v>
      </c>
      <c r="L355" s="67"/>
      <c r="M355" s="384"/>
      <c r="N355" s="384"/>
      <c r="O355" s="384"/>
      <c r="P355" s="384"/>
      <c r="Q355" s="384"/>
      <c r="R355" s="384"/>
      <c r="S355" s="384"/>
      <c r="Z355" s="67"/>
      <c r="AA355" s="384"/>
      <c r="AB355" s="384"/>
      <c r="AC355" s="384"/>
      <c r="AD355" s="384"/>
      <c r="AE355" s="384"/>
      <c r="AF355" s="384"/>
      <c r="AG355" s="384"/>
      <c r="AH355" s="53" t="s">
        <v>103</v>
      </c>
      <c r="AI355" s="53" t="s">
        <v>103</v>
      </c>
      <c r="AJ355" s="53" t="s">
        <v>103</v>
      </c>
      <c r="AK355" s="53" t="s">
        <v>103</v>
      </c>
      <c r="AL355" s="53" t="s">
        <v>103</v>
      </c>
      <c r="AM355" s="53" t="s">
        <v>103</v>
      </c>
      <c r="AN355" s="85">
        <v>957</v>
      </c>
      <c r="AO355" s="384">
        <v>7185</v>
      </c>
      <c r="AP355" s="384">
        <v>0</v>
      </c>
      <c r="AQ355" s="384">
        <v>42</v>
      </c>
      <c r="AR355" s="384" t="s">
        <v>103</v>
      </c>
      <c r="AS355" s="384">
        <v>0</v>
      </c>
      <c r="AT355" s="384" t="s">
        <v>103</v>
      </c>
      <c r="AU355" s="384">
        <v>7334</v>
      </c>
    </row>
    <row r="356" spans="2:47" s="48" customFormat="1" x14ac:dyDescent="0.2">
      <c r="B356" s="48" t="s">
        <v>125</v>
      </c>
      <c r="C356" s="48" t="s">
        <v>196</v>
      </c>
      <c r="D356" s="108">
        <v>2002</v>
      </c>
      <c r="E356" s="82" t="s">
        <v>53</v>
      </c>
      <c r="L356" s="67"/>
      <c r="M356" s="384"/>
      <c r="N356" s="384"/>
      <c r="O356" s="384"/>
      <c r="P356" s="384"/>
      <c r="Q356" s="384"/>
      <c r="R356" s="384"/>
      <c r="S356" s="384"/>
      <c r="Z356" s="67"/>
      <c r="AA356" s="384"/>
      <c r="AB356" s="384"/>
      <c r="AC356" s="384"/>
      <c r="AD356" s="384"/>
      <c r="AE356" s="384"/>
      <c r="AF356" s="384"/>
      <c r="AG356" s="384"/>
      <c r="AH356" s="53" t="s">
        <v>103</v>
      </c>
      <c r="AI356" s="53" t="s">
        <v>103</v>
      </c>
      <c r="AJ356" s="53" t="s">
        <v>103</v>
      </c>
      <c r="AK356" s="53" t="s">
        <v>103</v>
      </c>
      <c r="AL356" s="53" t="s">
        <v>103</v>
      </c>
      <c r="AM356" s="53" t="s">
        <v>103</v>
      </c>
      <c r="AN356" s="85">
        <v>648</v>
      </c>
      <c r="AO356" s="384">
        <v>1088</v>
      </c>
      <c r="AP356" s="384">
        <v>341</v>
      </c>
      <c r="AQ356" s="384">
        <v>3538</v>
      </c>
      <c r="AR356" s="384">
        <v>20</v>
      </c>
      <c r="AS356" s="384">
        <v>0</v>
      </c>
      <c r="AT356" s="384">
        <v>264</v>
      </c>
      <c r="AU356" s="384">
        <v>5251</v>
      </c>
    </row>
    <row r="357" spans="2:47" s="48" customFormat="1" x14ac:dyDescent="0.2">
      <c r="B357" s="48" t="s">
        <v>125</v>
      </c>
      <c r="C357" s="48" t="s">
        <v>197</v>
      </c>
      <c r="D357" s="108">
        <v>2002</v>
      </c>
      <c r="E357" s="82" t="s">
        <v>54</v>
      </c>
      <c r="L357" s="67"/>
      <c r="M357" s="384"/>
      <c r="N357" s="384"/>
      <c r="O357" s="384"/>
      <c r="P357" s="384"/>
      <c r="Q357" s="384"/>
      <c r="R357" s="384"/>
      <c r="S357" s="384"/>
      <c r="Z357" s="67"/>
      <c r="AA357" s="384"/>
      <c r="AB357" s="384"/>
      <c r="AC357" s="384"/>
      <c r="AD357" s="384"/>
      <c r="AE357" s="384"/>
      <c r="AF357" s="384"/>
      <c r="AG357" s="384"/>
      <c r="AH357" s="53" t="s">
        <v>103</v>
      </c>
      <c r="AI357" s="53" t="s">
        <v>103</v>
      </c>
      <c r="AJ357" s="53" t="s">
        <v>103</v>
      </c>
      <c r="AK357" s="53" t="s">
        <v>103</v>
      </c>
      <c r="AL357" s="53" t="s">
        <v>103</v>
      </c>
      <c r="AM357" s="53" t="s">
        <v>103</v>
      </c>
      <c r="AN357" s="85">
        <v>1755</v>
      </c>
      <c r="AO357" s="384">
        <v>6350</v>
      </c>
      <c r="AP357" s="384">
        <v>7006</v>
      </c>
      <c r="AQ357" s="384">
        <v>9022</v>
      </c>
      <c r="AR357" s="384">
        <v>45</v>
      </c>
      <c r="AS357" s="384">
        <v>224</v>
      </c>
      <c r="AT357" s="384">
        <v>0</v>
      </c>
      <c r="AU357" s="384">
        <v>22647</v>
      </c>
    </row>
    <row r="358" spans="2:47" s="48" customFormat="1" x14ac:dyDescent="0.2">
      <c r="B358" s="48" t="s">
        <v>125</v>
      </c>
      <c r="C358" s="48" t="s">
        <v>198</v>
      </c>
      <c r="D358" s="108">
        <v>2002</v>
      </c>
      <c r="E358" s="82" t="s">
        <v>55</v>
      </c>
      <c r="L358" s="67"/>
      <c r="M358" s="384"/>
      <c r="N358" s="384"/>
      <c r="O358" s="384"/>
      <c r="P358" s="384"/>
      <c r="Q358" s="384"/>
      <c r="R358" s="384"/>
      <c r="S358" s="384"/>
      <c r="Z358" s="67"/>
      <c r="AA358" s="384"/>
      <c r="AB358" s="384"/>
      <c r="AC358" s="384"/>
      <c r="AD358" s="384"/>
      <c r="AE358" s="384"/>
      <c r="AF358" s="384"/>
      <c r="AG358" s="384"/>
      <c r="AH358" s="53" t="s">
        <v>103</v>
      </c>
      <c r="AI358" s="53" t="s">
        <v>103</v>
      </c>
      <c r="AJ358" s="53" t="s">
        <v>103</v>
      </c>
      <c r="AK358" s="53" t="s">
        <v>103</v>
      </c>
      <c r="AL358" s="53" t="s">
        <v>103</v>
      </c>
      <c r="AM358" s="53" t="s">
        <v>103</v>
      </c>
      <c r="AN358" s="85">
        <v>2166</v>
      </c>
      <c r="AO358" s="384">
        <v>5944</v>
      </c>
      <c r="AP358" s="384">
        <v>1956</v>
      </c>
      <c r="AQ358" s="384">
        <v>239</v>
      </c>
      <c r="AR358" s="384">
        <v>118</v>
      </c>
      <c r="AS358" s="384">
        <v>1274</v>
      </c>
      <c r="AT358" s="384">
        <v>360</v>
      </c>
      <c r="AU358" s="384">
        <v>9891</v>
      </c>
    </row>
    <row r="359" spans="2:47" s="48" customFormat="1" x14ac:dyDescent="0.2">
      <c r="B359" s="48" t="s">
        <v>125</v>
      </c>
      <c r="C359" s="48" t="s">
        <v>199</v>
      </c>
      <c r="D359" s="108">
        <v>2002</v>
      </c>
      <c r="E359" s="82" t="s">
        <v>56</v>
      </c>
      <c r="L359" s="67"/>
      <c r="M359" s="384"/>
      <c r="N359" s="384"/>
      <c r="O359" s="384"/>
      <c r="P359" s="384"/>
      <c r="Q359" s="384"/>
      <c r="R359" s="384"/>
      <c r="S359" s="384"/>
      <c r="Z359" s="67"/>
      <c r="AA359" s="384"/>
      <c r="AB359" s="384"/>
      <c r="AC359" s="384"/>
      <c r="AD359" s="384"/>
      <c r="AE359" s="384"/>
      <c r="AF359" s="384"/>
      <c r="AG359" s="384"/>
      <c r="AH359" s="53" t="s">
        <v>103</v>
      </c>
      <c r="AI359" s="53" t="s">
        <v>103</v>
      </c>
      <c r="AJ359" s="53" t="s">
        <v>103</v>
      </c>
      <c r="AK359" s="53" t="s">
        <v>103</v>
      </c>
      <c r="AL359" s="53" t="s">
        <v>103</v>
      </c>
      <c r="AM359" s="53" t="s">
        <v>103</v>
      </c>
      <c r="AN359" s="85">
        <v>1361</v>
      </c>
      <c r="AO359" s="384">
        <v>5193</v>
      </c>
      <c r="AP359" s="384">
        <v>0</v>
      </c>
      <c r="AQ359" s="384">
        <v>1428</v>
      </c>
      <c r="AR359" s="384">
        <v>3683</v>
      </c>
      <c r="AS359" s="384">
        <v>17</v>
      </c>
      <c r="AT359" s="384">
        <v>15</v>
      </c>
      <c r="AU359" s="384">
        <v>10336</v>
      </c>
    </row>
    <row r="360" spans="2:47" s="48" customFormat="1" x14ac:dyDescent="0.2">
      <c r="B360" s="48" t="s">
        <v>125</v>
      </c>
      <c r="C360" s="48" t="s">
        <v>200</v>
      </c>
      <c r="D360" s="108">
        <v>2002</v>
      </c>
      <c r="E360" s="82" t="s">
        <v>57</v>
      </c>
      <c r="L360" s="67"/>
      <c r="M360" s="384"/>
      <c r="N360" s="384"/>
      <c r="O360" s="384"/>
      <c r="P360" s="384"/>
      <c r="Q360" s="384"/>
      <c r="R360" s="384"/>
      <c r="S360" s="384"/>
      <c r="Z360" s="67"/>
      <c r="AA360" s="384"/>
      <c r="AB360" s="384"/>
      <c r="AC360" s="384"/>
      <c r="AD360" s="384"/>
      <c r="AE360" s="384"/>
      <c r="AF360" s="384"/>
      <c r="AG360" s="384"/>
      <c r="AH360" s="53" t="s">
        <v>103</v>
      </c>
      <c r="AI360" s="53" t="s">
        <v>103</v>
      </c>
      <c r="AJ360" s="53" t="s">
        <v>103</v>
      </c>
      <c r="AK360" s="53" t="s">
        <v>103</v>
      </c>
      <c r="AL360" s="53" t="s">
        <v>103</v>
      </c>
      <c r="AM360" s="53" t="s">
        <v>103</v>
      </c>
      <c r="AN360" s="85">
        <v>1013</v>
      </c>
      <c r="AO360" s="384">
        <v>4465</v>
      </c>
      <c r="AP360" s="384">
        <v>57</v>
      </c>
      <c r="AQ360" s="384">
        <v>277</v>
      </c>
      <c r="AR360" s="384">
        <v>352</v>
      </c>
      <c r="AS360" s="384">
        <v>78</v>
      </c>
      <c r="AT360" s="384">
        <v>43</v>
      </c>
      <c r="AU360" s="384">
        <v>5272</v>
      </c>
    </row>
    <row r="361" spans="2:47" s="48" customFormat="1" x14ac:dyDescent="0.2">
      <c r="B361" s="48" t="s">
        <v>125</v>
      </c>
      <c r="C361" s="48" t="s">
        <v>201</v>
      </c>
      <c r="D361" s="108">
        <v>2002</v>
      </c>
      <c r="E361" s="82" t="s">
        <v>58</v>
      </c>
      <c r="L361" s="67"/>
      <c r="M361" s="384"/>
      <c r="N361" s="384"/>
      <c r="O361" s="384"/>
      <c r="P361" s="384"/>
      <c r="Q361" s="384"/>
      <c r="R361" s="384"/>
      <c r="S361" s="384"/>
      <c r="Z361" s="67"/>
      <c r="AA361" s="384"/>
      <c r="AB361" s="384"/>
      <c r="AC361" s="384"/>
      <c r="AD361" s="384"/>
      <c r="AE361" s="384"/>
      <c r="AF361" s="384"/>
      <c r="AG361" s="384"/>
      <c r="AH361" s="48">
        <v>1068</v>
      </c>
      <c r="AI361" s="48">
        <v>0</v>
      </c>
      <c r="AJ361" s="48">
        <v>199</v>
      </c>
      <c r="AK361" s="48">
        <v>0</v>
      </c>
      <c r="AL361" s="48">
        <v>0</v>
      </c>
      <c r="AM361" s="48">
        <v>0</v>
      </c>
      <c r="AN361" s="85">
        <v>1267</v>
      </c>
      <c r="AO361" s="384">
        <v>4650</v>
      </c>
      <c r="AP361" s="384">
        <v>0</v>
      </c>
      <c r="AQ361" s="384">
        <v>1872</v>
      </c>
      <c r="AR361" s="384">
        <v>0</v>
      </c>
      <c r="AS361" s="384">
        <v>0</v>
      </c>
      <c r="AT361" s="384">
        <v>0</v>
      </c>
      <c r="AU361" s="384">
        <v>6522</v>
      </c>
    </row>
    <row r="362" spans="2:47" s="48" customFormat="1" x14ac:dyDescent="0.2">
      <c r="B362" s="48" t="s">
        <v>125</v>
      </c>
      <c r="C362" s="48" t="s">
        <v>202</v>
      </c>
      <c r="D362" s="108">
        <v>2002</v>
      </c>
      <c r="E362" s="82" t="s">
        <v>59</v>
      </c>
      <c r="L362" s="67"/>
      <c r="M362" s="384"/>
      <c r="N362" s="384"/>
      <c r="O362" s="384"/>
      <c r="P362" s="384"/>
      <c r="Q362" s="384"/>
      <c r="R362" s="384"/>
      <c r="S362" s="384"/>
      <c r="Z362" s="67"/>
      <c r="AA362" s="384"/>
      <c r="AB362" s="384"/>
      <c r="AC362" s="384"/>
      <c r="AD362" s="384"/>
      <c r="AE362" s="384"/>
      <c r="AF362" s="384"/>
      <c r="AG362" s="384"/>
      <c r="AH362" s="48">
        <v>603</v>
      </c>
      <c r="AI362" s="48">
        <v>106</v>
      </c>
      <c r="AJ362" s="48">
        <v>64</v>
      </c>
      <c r="AK362" s="48">
        <v>22</v>
      </c>
      <c r="AL362" s="48">
        <v>138</v>
      </c>
      <c r="AM362" s="48">
        <v>6</v>
      </c>
      <c r="AN362" s="85">
        <v>939</v>
      </c>
      <c r="AO362" s="384">
        <v>3786</v>
      </c>
      <c r="AP362" s="384">
        <v>473</v>
      </c>
      <c r="AQ362" s="384">
        <v>671</v>
      </c>
      <c r="AR362" s="384">
        <v>274</v>
      </c>
      <c r="AS362" s="384">
        <v>709</v>
      </c>
      <c r="AT362" s="384">
        <v>61</v>
      </c>
      <c r="AU362" s="384">
        <v>5974</v>
      </c>
    </row>
    <row r="363" spans="2:47" s="48" customFormat="1" x14ac:dyDescent="0.2">
      <c r="B363" s="48" t="s">
        <v>125</v>
      </c>
      <c r="C363" s="48" t="s">
        <v>203</v>
      </c>
      <c r="D363" s="108">
        <v>2002</v>
      </c>
      <c r="E363" s="82" t="s">
        <v>60</v>
      </c>
      <c r="L363" s="67"/>
      <c r="M363" s="384"/>
      <c r="N363" s="384"/>
      <c r="O363" s="384"/>
      <c r="P363" s="384"/>
      <c r="Q363" s="384"/>
      <c r="R363" s="384"/>
      <c r="S363" s="384"/>
      <c r="Z363" s="67"/>
      <c r="AA363" s="384"/>
      <c r="AB363" s="384"/>
      <c r="AC363" s="384"/>
      <c r="AD363" s="384"/>
      <c r="AE363" s="384"/>
      <c r="AF363" s="384"/>
      <c r="AG363" s="384"/>
      <c r="AH363" s="48">
        <v>5277</v>
      </c>
      <c r="AI363" s="48">
        <v>136</v>
      </c>
      <c r="AJ363" s="48">
        <v>234</v>
      </c>
      <c r="AK363" s="48">
        <v>263</v>
      </c>
      <c r="AL363" s="48">
        <v>38</v>
      </c>
      <c r="AM363" s="48">
        <v>10</v>
      </c>
      <c r="AN363" s="85">
        <v>5958</v>
      </c>
      <c r="AO363" s="384">
        <v>22724</v>
      </c>
      <c r="AP363" s="384">
        <v>1776</v>
      </c>
      <c r="AQ363" s="384">
        <v>3127</v>
      </c>
      <c r="AR363" s="384">
        <v>4181</v>
      </c>
      <c r="AS363" s="384">
        <v>650</v>
      </c>
      <c r="AT363" s="384">
        <v>243</v>
      </c>
      <c r="AU363" s="384">
        <v>32701</v>
      </c>
    </row>
    <row r="364" spans="2:47" s="48" customFormat="1" x14ac:dyDescent="0.2">
      <c r="B364" s="48" t="s">
        <v>125</v>
      </c>
      <c r="C364" s="48" t="s">
        <v>204</v>
      </c>
      <c r="D364" s="108">
        <v>2002</v>
      </c>
      <c r="E364" s="83" t="s">
        <v>61</v>
      </c>
      <c r="L364" s="67"/>
      <c r="M364" s="384"/>
      <c r="N364" s="384"/>
      <c r="O364" s="384"/>
      <c r="P364" s="384"/>
      <c r="Q364" s="384"/>
      <c r="R364" s="384"/>
      <c r="S364" s="384"/>
      <c r="Z364" s="67"/>
      <c r="AA364" s="384"/>
      <c r="AB364" s="384"/>
      <c r="AC364" s="384"/>
      <c r="AD364" s="384"/>
      <c r="AE364" s="384"/>
      <c r="AF364" s="384"/>
      <c r="AG364" s="384"/>
      <c r="AH364" s="48">
        <v>768</v>
      </c>
      <c r="AI364" s="48">
        <v>0</v>
      </c>
      <c r="AJ364" s="48">
        <v>0</v>
      </c>
      <c r="AK364" s="48">
        <v>0</v>
      </c>
      <c r="AL364" s="48">
        <v>0</v>
      </c>
      <c r="AM364" s="48">
        <v>0</v>
      </c>
      <c r="AN364" s="85">
        <v>768</v>
      </c>
      <c r="AO364" s="384">
        <v>4937</v>
      </c>
      <c r="AP364" s="384">
        <v>0</v>
      </c>
      <c r="AQ364" s="384">
        <v>0</v>
      </c>
      <c r="AR364" s="384">
        <v>0</v>
      </c>
      <c r="AS364" s="384">
        <v>0</v>
      </c>
      <c r="AT364" s="384">
        <v>0</v>
      </c>
      <c r="AU364" s="384">
        <v>4937</v>
      </c>
    </row>
    <row r="365" spans="2:47" s="48" customFormat="1" x14ac:dyDescent="0.2">
      <c r="B365" s="48" t="s">
        <v>125</v>
      </c>
      <c r="C365" s="48" t="s">
        <v>205</v>
      </c>
      <c r="D365" s="108">
        <v>2002</v>
      </c>
      <c r="E365" s="82" t="s">
        <v>62</v>
      </c>
      <c r="L365" s="67"/>
      <c r="M365" s="384"/>
      <c r="N365" s="384"/>
      <c r="O365" s="384"/>
      <c r="P365" s="384"/>
      <c r="Q365" s="384"/>
      <c r="R365" s="384"/>
      <c r="S365" s="384"/>
      <c r="Z365" s="67"/>
      <c r="AA365" s="384"/>
      <c r="AB365" s="384"/>
      <c r="AC365" s="384"/>
      <c r="AD365" s="384"/>
      <c r="AE365" s="384"/>
      <c r="AF365" s="384"/>
      <c r="AG365" s="384"/>
      <c r="AH365" s="48">
        <v>1808</v>
      </c>
      <c r="AI365" s="48">
        <v>43</v>
      </c>
      <c r="AJ365" s="48">
        <v>28</v>
      </c>
      <c r="AK365" s="48">
        <v>44</v>
      </c>
      <c r="AL365" s="48">
        <v>45</v>
      </c>
      <c r="AM365" s="48">
        <v>130</v>
      </c>
      <c r="AN365" s="85">
        <v>2098</v>
      </c>
      <c r="AO365" s="384">
        <v>9940</v>
      </c>
      <c r="AP365" s="384">
        <v>438</v>
      </c>
      <c r="AQ365" s="384">
        <v>396</v>
      </c>
      <c r="AR365" s="384">
        <v>876</v>
      </c>
      <c r="AS365" s="384">
        <v>719</v>
      </c>
      <c r="AT365" s="384">
        <v>906</v>
      </c>
      <c r="AU365" s="384">
        <v>13275</v>
      </c>
    </row>
    <row r="366" spans="2:47" s="48" customFormat="1" x14ac:dyDescent="0.2">
      <c r="B366" s="48" t="s">
        <v>125</v>
      </c>
      <c r="C366" s="48" t="s">
        <v>206</v>
      </c>
      <c r="D366" s="108">
        <v>2002</v>
      </c>
      <c r="E366" s="82" t="s">
        <v>63</v>
      </c>
      <c r="L366" s="67"/>
      <c r="M366" s="384"/>
      <c r="N366" s="384"/>
      <c r="O366" s="384"/>
      <c r="P366" s="384"/>
      <c r="Q366" s="384"/>
      <c r="R366" s="384"/>
      <c r="S366" s="384"/>
      <c r="Z366" s="67"/>
      <c r="AA366" s="384"/>
      <c r="AB366" s="384"/>
      <c r="AC366" s="384"/>
      <c r="AD366" s="384"/>
      <c r="AE366" s="384"/>
      <c r="AF366" s="384"/>
      <c r="AG366" s="384"/>
      <c r="AH366" s="48">
        <v>5507</v>
      </c>
      <c r="AI366" s="48">
        <v>122</v>
      </c>
      <c r="AJ366" s="48">
        <v>0</v>
      </c>
      <c r="AK366" s="48">
        <v>0</v>
      </c>
      <c r="AL366" s="48">
        <v>0</v>
      </c>
      <c r="AM366" s="48">
        <v>0</v>
      </c>
      <c r="AN366" s="85">
        <v>5629</v>
      </c>
      <c r="AO366" s="384">
        <v>24977</v>
      </c>
      <c r="AP366" s="384">
        <v>371</v>
      </c>
      <c r="AQ366" s="384">
        <v>0</v>
      </c>
      <c r="AR366" s="384">
        <v>0</v>
      </c>
      <c r="AS366" s="384">
        <v>0</v>
      </c>
      <c r="AT366" s="384">
        <v>0</v>
      </c>
      <c r="AU366" s="384">
        <v>25348</v>
      </c>
    </row>
    <row r="367" spans="2:47" s="48" customFormat="1" x14ac:dyDescent="0.2">
      <c r="B367" s="48" t="s">
        <v>125</v>
      </c>
      <c r="C367" s="48" t="s">
        <v>207</v>
      </c>
      <c r="D367" s="108">
        <v>2002</v>
      </c>
      <c r="E367" s="82" t="s">
        <v>64</v>
      </c>
      <c r="L367" s="67"/>
      <c r="M367" s="384"/>
      <c r="N367" s="384"/>
      <c r="O367" s="384"/>
      <c r="P367" s="384"/>
      <c r="Q367" s="384"/>
      <c r="R367" s="384"/>
      <c r="S367" s="384"/>
      <c r="Z367" s="67"/>
      <c r="AA367" s="384"/>
      <c r="AB367" s="384"/>
      <c r="AC367" s="384"/>
      <c r="AD367" s="384"/>
      <c r="AE367" s="384"/>
      <c r="AF367" s="384"/>
      <c r="AG367" s="384"/>
      <c r="AH367" s="53" t="s">
        <v>103</v>
      </c>
      <c r="AI367" s="53" t="s">
        <v>103</v>
      </c>
      <c r="AJ367" s="53" t="s">
        <v>103</v>
      </c>
      <c r="AK367" s="53" t="s">
        <v>103</v>
      </c>
      <c r="AL367" s="53" t="s">
        <v>103</v>
      </c>
      <c r="AM367" s="53" t="s">
        <v>103</v>
      </c>
      <c r="AN367" s="85">
        <v>8789</v>
      </c>
      <c r="AO367" s="384">
        <v>81036</v>
      </c>
      <c r="AP367" s="384">
        <v>3386</v>
      </c>
      <c r="AQ367" s="384">
        <v>1703</v>
      </c>
      <c r="AR367" s="384" t="s">
        <v>103</v>
      </c>
      <c r="AS367" s="384">
        <v>861</v>
      </c>
      <c r="AT367" s="384" t="s">
        <v>103</v>
      </c>
      <c r="AU367" s="384">
        <v>87026</v>
      </c>
    </row>
    <row r="368" spans="2:47" s="48" customFormat="1" x14ac:dyDescent="0.2">
      <c r="B368" s="48" t="s">
        <v>125</v>
      </c>
      <c r="C368" s="48" t="s">
        <v>208</v>
      </c>
      <c r="D368" s="108">
        <v>2002</v>
      </c>
      <c r="E368" s="82" t="s">
        <v>65</v>
      </c>
      <c r="L368" s="67"/>
      <c r="M368" s="384"/>
      <c r="N368" s="384"/>
      <c r="O368" s="384"/>
      <c r="P368" s="384"/>
      <c r="Q368" s="384"/>
      <c r="R368" s="384"/>
      <c r="S368" s="384"/>
      <c r="Z368" s="67"/>
      <c r="AA368" s="384"/>
      <c r="AB368" s="384"/>
      <c r="AC368" s="384"/>
      <c r="AD368" s="384"/>
      <c r="AE368" s="384"/>
      <c r="AF368" s="384"/>
      <c r="AG368" s="384"/>
      <c r="AH368" s="53" t="s">
        <v>103</v>
      </c>
      <c r="AI368" s="53" t="s">
        <v>103</v>
      </c>
      <c r="AJ368" s="53" t="s">
        <v>103</v>
      </c>
      <c r="AK368" s="53" t="s">
        <v>103</v>
      </c>
      <c r="AL368" s="53" t="s">
        <v>103</v>
      </c>
      <c r="AM368" s="53" t="s">
        <v>103</v>
      </c>
      <c r="AN368" s="85">
        <v>2670</v>
      </c>
      <c r="AO368" s="384">
        <v>11890</v>
      </c>
      <c r="AP368" s="384">
        <v>156</v>
      </c>
      <c r="AQ368" s="384">
        <v>519</v>
      </c>
      <c r="AR368" s="384">
        <v>130</v>
      </c>
      <c r="AS368" s="384">
        <v>0</v>
      </c>
      <c r="AT368" s="384">
        <v>74</v>
      </c>
      <c r="AU368" s="384">
        <v>12769</v>
      </c>
    </row>
    <row r="369" spans="2:47" s="48" customFormat="1" x14ac:dyDescent="0.2">
      <c r="B369" s="48" t="s">
        <v>125</v>
      </c>
      <c r="C369" s="48" t="s">
        <v>209</v>
      </c>
      <c r="D369" s="108">
        <v>2002</v>
      </c>
      <c r="E369" s="82" t="s">
        <v>66</v>
      </c>
      <c r="L369" s="67"/>
      <c r="M369" s="384"/>
      <c r="N369" s="384"/>
      <c r="O369" s="384"/>
      <c r="P369" s="384"/>
      <c r="Q369" s="384"/>
      <c r="R369" s="384"/>
      <c r="S369" s="384"/>
      <c r="Z369" s="67"/>
      <c r="AA369" s="384"/>
      <c r="AB369" s="384"/>
      <c r="AC369" s="384"/>
      <c r="AD369" s="384"/>
      <c r="AE369" s="384"/>
      <c r="AF369" s="384"/>
      <c r="AG369" s="384"/>
      <c r="AH369" s="48">
        <v>1078</v>
      </c>
      <c r="AI369" s="48">
        <v>0</v>
      </c>
      <c r="AJ369" s="48">
        <v>127</v>
      </c>
      <c r="AK369" s="48">
        <v>50</v>
      </c>
      <c r="AL369" s="48">
        <v>0</v>
      </c>
      <c r="AM369" s="48">
        <v>0</v>
      </c>
      <c r="AN369" s="85">
        <v>1255</v>
      </c>
      <c r="AO369" s="384">
        <v>4978</v>
      </c>
      <c r="AP369" s="384">
        <v>0</v>
      </c>
      <c r="AQ369" s="384">
        <v>1852</v>
      </c>
      <c r="AR369" s="384">
        <v>455</v>
      </c>
      <c r="AS369" s="384">
        <v>0</v>
      </c>
      <c r="AT369" s="384">
        <v>0</v>
      </c>
      <c r="AU369" s="384">
        <v>7285</v>
      </c>
    </row>
    <row r="370" spans="2:47" s="48" customFormat="1" x14ac:dyDescent="0.2">
      <c r="B370" s="48" t="s">
        <v>125</v>
      </c>
      <c r="C370" s="48" t="s">
        <v>210</v>
      </c>
      <c r="D370" s="108">
        <v>2002</v>
      </c>
      <c r="E370" s="82" t="s">
        <v>67</v>
      </c>
      <c r="L370" s="67"/>
      <c r="M370" s="384"/>
      <c r="N370" s="384"/>
      <c r="O370" s="384"/>
      <c r="P370" s="384"/>
      <c r="Q370" s="384"/>
      <c r="R370" s="384"/>
      <c r="S370" s="384"/>
      <c r="Z370" s="67"/>
      <c r="AA370" s="384"/>
      <c r="AB370" s="384"/>
      <c r="AC370" s="384"/>
      <c r="AD370" s="384"/>
      <c r="AE370" s="384"/>
      <c r="AF370" s="384"/>
      <c r="AG370" s="384"/>
      <c r="AH370" s="48">
        <v>941</v>
      </c>
      <c r="AI370" s="48">
        <v>38</v>
      </c>
      <c r="AJ370" s="48">
        <v>76</v>
      </c>
      <c r="AK370" s="48">
        <v>36</v>
      </c>
      <c r="AL370" s="48">
        <v>22</v>
      </c>
      <c r="AM370" s="48">
        <v>0</v>
      </c>
      <c r="AN370" s="85">
        <v>1113</v>
      </c>
      <c r="AO370" s="384">
        <v>4539</v>
      </c>
      <c r="AP370" s="384">
        <v>290</v>
      </c>
      <c r="AQ370" s="384">
        <v>1231</v>
      </c>
      <c r="AR370" s="384">
        <v>602</v>
      </c>
      <c r="AS370" s="384">
        <v>236</v>
      </c>
      <c r="AT370" s="384">
        <v>0</v>
      </c>
      <c r="AU370" s="384">
        <v>6898</v>
      </c>
    </row>
    <row r="371" spans="2:47" s="48" customFormat="1" x14ac:dyDescent="0.2">
      <c r="B371" s="48" t="s">
        <v>125</v>
      </c>
      <c r="C371" s="48" t="s">
        <v>211</v>
      </c>
      <c r="D371" s="108">
        <v>2002</v>
      </c>
      <c r="E371" s="82" t="s">
        <v>68</v>
      </c>
      <c r="L371" s="67"/>
      <c r="M371" s="384"/>
      <c r="N371" s="384"/>
      <c r="O371" s="384"/>
      <c r="P371" s="384"/>
      <c r="Q371" s="384"/>
      <c r="R371" s="384"/>
      <c r="S371" s="384"/>
      <c r="Z371" s="67"/>
      <c r="AA371" s="384"/>
      <c r="AB371" s="384"/>
      <c r="AC371" s="384"/>
      <c r="AD371" s="384"/>
      <c r="AE371" s="384"/>
      <c r="AF371" s="384"/>
      <c r="AG371" s="384"/>
      <c r="AH371" s="48">
        <v>973</v>
      </c>
      <c r="AI371" s="48">
        <v>75</v>
      </c>
      <c r="AJ371" s="48">
        <v>71</v>
      </c>
      <c r="AK371" s="48">
        <v>0</v>
      </c>
      <c r="AL371" s="48">
        <v>0</v>
      </c>
      <c r="AM371" s="48">
        <v>0</v>
      </c>
      <c r="AN371" s="85">
        <v>1119</v>
      </c>
      <c r="AO371" s="384">
        <v>5576</v>
      </c>
      <c r="AP371" s="384">
        <v>412</v>
      </c>
      <c r="AQ371" s="384">
        <v>1188</v>
      </c>
      <c r="AR371" s="384">
        <v>0</v>
      </c>
      <c r="AS371" s="384">
        <v>0</v>
      </c>
      <c r="AT371" s="384">
        <v>0</v>
      </c>
      <c r="AU371" s="384">
        <v>7176</v>
      </c>
    </row>
    <row r="372" spans="2:47" s="48" customFormat="1" x14ac:dyDescent="0.2">
      <c r="B372" s="48" t="s">
        <v>125</v>
      </c>
      <c r="C372" s="48" t="s">
        <v>212</v>
      </c>
      <c r="D372" s="108">
        <v>2002</v>
      </c>
      <c r="E372" s="82" t="s">
        <v>69</v>
      </c>
      <c r="L372" s="67"/>
      <c r="M372" s="384"/>
      <c r="N372" s="384"/>
      <c r="O372" s="384"/>
      <c r="P372" s="384"/>
      <c r="Q372" s="384"/>
      <c r="R372" s="384"/>
      <c r="S372" s="384"/>
      <c r="Z372" s="67"/>
      <c r="AA372" s="384"/>
      <c r="AB372" s="384"/>
      <c r="AC372" s="384"/>
      <c r="AD372" s="384"/>
      <c r="AE372" s="384"/>
      <c r="AF372" s="384"/>
      <c r="AG372" s="384"/>
      <c r="AH372" s="48">
        <v>1042</v>
      </c>
      <c r="AI372" s="48">
        <v>0</v>
      </c>
      <c r="AJ372" s="48">
        <v>20</v>
      </c>
      <c r="AK372" s="48">
        <v>239</v>
      </c>
      <c r="AL372" s="48">
        <v>0</v>
      </c>
      <c r="AM372" s="48">
        <v>0</v>
      </c>
      <c r="AN372" s="85">
        <v>1301</v>
      </c>
      <c r="AO372" s="384">
        <v>5758</v>
      </c>
      <c r="AP372" s="384">
        <v>0</v>
      </c>
      <c r="AQ372" s="384">
        <v>191</v>
      </c>
      <c r="AR372" s="384">
        <v>3772</v>
      </c>
      <c r="AS372" s="384">
        <v>0</v>
      </c>
      <c r="AT372" s="384">
        <v>0</v>
      </c>
      <c r="AU372" s="384">
        <v>9721</v>
      </c>
    </row>
    <row r="373" spans="2:47" s="48" customFormat="1" x14ac:dyDescent="0.2">
      <c r="B373" s="48" t="s">
        <v>125</v>
      </c>
      <c r="C373" s="48" t="s">
        <v>213</v>
      </c>
      <c r="D373" s="108">
        <v>2002</v>
      </c>
      <c r="E373" s="82" t="s">
        <v>70</v>
      </c>
      <c r="L373" s="67"/>
      <c r="M373" s="384"/>
      <c r="N373" s="384"/>
      <c r="O373" s="384"/>
      <c r="P373" s="384"/>
      <c r="Q373" s="384"/>
      <c r="R373" s="384"/>
      <c r="S373" s="384"/>
      <c r="Z373" s="67"/>
      <c r="AA373" s="384"/>
      <c r="AB373" s="384"/>
      <c r="AC373" s="384"/>
      <c r="AD373" s="384"/>
      <c r="AE373" s="384"/>
      <c r="AF373" s="384"/>
      <c r="AG373" s="384"/>
      <c r="AH373" s="53" t="s">
        <v>103</v>
      </c>
      <c r="AI373" s="53" t="s">
        <v>103</v>
      </c>
      <c r="AJ373" s="53" t="s">
        <v>103</v>
      </c>
      <c r="AK373" s="53" t="s">
        <v>103</v>
      </c>
      <c r="AL373" s="53" t="s">
        <v>103</v>
      </c>
      <c r="AM373" s="53" t="s">
        <v>103</v>
      </c>
      <c r="AN373" s="85">
        <v>3408</v>
      </c>
      <c r="AO373" s="384">
        <v>28148</v>
      </c>
      <c r="AP373" s="384">
        <v>1599</v>
      </c>
      <c r="AQ373" s="384">
        <v>72</v>
      </c>
      <c r="AR373" s="384">
        <v>1334</v>
      </c>
      <c r="AS373" s="384">
        <v>842</v>
      </c>
      <c r="AT373" s="384">
        <v>0</v>
      </c>
      <c r="AU373" s="384">
        <v>31995</v>
      </c>
    </row>
    <row r="374" spans="2:47" s="48" customFormat="1" x14ac:dyDescent="0.2">
      <c r="B374" s="48" t="s">
        <v>125</v>
      </c>
      <c r="C374" s="48" t="s">
        <v>214</v>
      </c>
      <c r="D374" s="108">
        <v>2002</v>
      </c>
      <c r="E374" s="82" t="s">
        <v>71</v>
      </c>
      <c r="L374" s="67"/>
      <c r="M374" s="384"/>
      <c r="N374" s="384"/>
      <c r="O374" s="384"/>
      <c r="P374" s="384"/>
      <c r="Q374" s="384"/>
      <c r="R374" s="384"/>
      <c r="S374" s="384"/>
      <c r="Z374" s="67"/>
      <c r="AA374" s="384"/>
      <c r="AB374" s="384"/>
      <c r="AC374" s="384"/>
      <c r="AD374" s="384"/>
      <c r="AE374" s="384"/>
      <c r="AF374" s="384"/>
      <c r="AG374" s="384"/>
      <c r="AH374" s="48">
        <v>378</v>
      </c>
      <c r="AI374" s="48">
        <v>29</v>
      </c>
      <c r="AJ374" s="48">
        <v>0</v>
      </c>
      <c r="AK374" s="48">
        <v>0</v>
      </c>
      <c r="AL374" s="48">
        <v>109</v>
      </c>
      <c r="AM374" s="48">
        <v>0</v>
      </c>
      <c r="AN374" s="85">
        <v>516</v>
      </c>
      <c r="AO374" s="384">
        <v>2531</v>
      </c>
      <c r="AP374" s="384">
        <v>76</v>
      </c>
      <c r="AQ374" s="384">
        <v>0</v>
      </c>
      <c r="AR374" s="384">
        <v>0</v>
      </c>
      <c r="AS374" s="384">
        <v>280</v>
      </c>
      <c r="AT374" s="384">
        <v>0</v>
      </c>
      <c r="AU374" s="384">
        <v>2887</v>
      </c>
    </row>
    <row r="375" spans="2:47" s="48" customFormat="1" x14ac:dyDescent="0.2">
      <c r="B375" s="48" t="s">
        <v>125</v>
      </c>
      <c r="C375" s="48" t="s">
        <v>215</v>
      </c>
      <c r="D375" s="108">
        <v>2002</v>
      </c>
      <c r="E375" s="82" t="s">
        <v>72</v>
      </c>
      <c r="L375" s="67"/>
      <c r="M375" s="384"/>
      <c r="N375" s="384"/>
      <c r="O375" s="384"/>
      <c r="P375" s="384"/>
      <c r="Q375" s="384"/>
      <c r="R375" s="384"/>
      <c r="S375" s="384"/>
      <c r="Z375" s="67"/>
      <c r="AA375" s="384"/>
      <c r="AB375" s="384"/>
      <c r="AC375" s="384"/>
      <c r="AD375" s="384"/>
      <c r="AE375" s="384"/>
      <c r="AF375" s="384"/>
      <c r="AG375" s="384"/>
      <c r="AH375" s="48">
        <v>1451</v>
      </c>
      <c r="AI375" s="48">
        <v>55</v>
      </c>
      <c r="AJ375" s="48">
        <v>26</v>
      </c>
      <c r="AK375" s="48">
        <v>0</v>
      </c>
      <c r="AL375" s="48">
        <v>0</v>
      </c>
      <c r="AM375" s="48">
        <v>0</v>
      </c>
      <c r="AN375" s="85">
        <v>1532</v>
      </c>
      <c r="AO375" s="384">
        <v>5683</v>
      </c>
      <c r="AP375" s="384">
        <v>662</v>
      </c>
      <c r="AQ375" s="384">
        <v>523</v>
      </c>
      <c r="AR375" s="384">
        <v>0</v>
      </c>
      <c r="AS375" s="384">
        <v>0</v>
      </c>
      <c r="AT375" s="384">
        <v>0</v>
      </c>
      <c r="AU375" s="384">
        <v>6868</v>
      </c>
    </row>
    <row r="376" spans="2:47" s="48" customFormat="1" x14ac:dyDescent="0.2">
      <c r="B376" s="48" t="s">
        <v>125</v>
      </c>
      <c r="C376" s="48" t="s">
        <v>216</v>
      </c>
      <c r="D376" s="108">
        <v>2002</v>
      </c>
      <c r="E376" s="82" t="s">
        <v>73</v>
      </c>
      <c r="L376" s="67"/>
      <c r="M376" s="384"/>
      <c r="N376" s="384"/>
      <c r="O376" s="384"/>
      <c r="P376" s="384"/>
      <c r="Q376" s="384"/>
      <c r="R376" s="384"/>
      <c r="S376" s="384"/>
      <c r="Z376" s="67"/>
      <c r="AA376" s="384"/>
      <c r="AB376" s="384"/>
      <c r="AC376" s="384"/>
      <c r="AD376" s="384"/>
      <c r="AE376" s="384"/>
      <c r="AF376" s="384"/>
      <c r="AG376" s="384"/>
      <c r="AH376" s="48">
        <v>1876</v>
      </c>
      <c r="AI376" s="48">
        <v>48</v>
      </c>
      <c r="AJ376" s="48">
        <v>84</v>
      </c>
      <c r="AK376" s="48">
        <v>79</v>
      </c>
      <c r="AL376" s="48">
        <v>11</v>
      </c>
      <c r="AM376" s="48">
        <v>0</v>
      </c>
      <c r="AN376" s="85">
        <v>2098</v>
      </c>
      <c r="AO376" s="384">
        <v>12410</v>
      </c>
      <c r="AP376" s="384">
        <v>615</v>
      </c>
      <c r="AQ376" s="384">
        <v>1513</v>
      </c>
      <c r="AR376" s="384">
        <v>875</v>
      </c>
      <c r="AS376" s="384">
        <v>104</v>
      </c>
      <c r="AT376" s="384">
        <v>0</v>
      </c>
      <c r="AU376" s="384">
        <v>15517</v>
      </c>
    </row>
    <row r="377" spans="2:47" s="48" customFormat="1" x14ac:dyDescent="0.2">
      <c r="B377" s="48" t="s">
        <v>125</v>
      </c>
      <c r="C377" s="48" t="s">
        <v>217</v>
      </c>
      <c r="D377" s="108">
        <v>2002</v>
      </c>
      <c r="E377" s="82" t="s">
        <v>74</v>
      </c>
      <c r="L377" s="67"/>
      <c r="M377" s="384"/>
      <c r="N377" s="384"/>
      <c r="O377" s="384"/>
      <c r="P377" s="384"/>
      <c r="Q377" s="384"/>
      <c r="R377" s="384"/>
      <c r="S377" s="384"/>
      <c r="Z377" s="67"/>
      <c r="AA377" s="384"/>
      <c r="AB377" s="384"/>
      <c r="AC377" s="384"/>
      <c r="AD377" s="384"/>
      <c r="AE377" s="384"/>
      <c r="AF377" s="384"/>
      <c r="AG377" s="384"/>
      <c r="AH377" s="48">
        <v>1215</v>
      </c>
      <c r="AI377" s="48">
        <v>318</v>
      </c>
      <c r="AJ377" s="48">
        <v>0</v>
      </c>
      <c r="AK377" s="48">
        <v>0</v>
      </c>
      <c r="AL377" s="48">
        <v>20</v>
      </c>
      <c r="AM377" s="48">
        <v>0</v>
      </c>
      <c r="AN377" s="85">
        <v>1553</v>
      </c>
      <c r="AO377" s="384">
        <v>7612</v>
      </c>
      <c r="AP377" s="384">
        <v>1713</v>
      </c>
      <c r="AQ377" s="384">
        <v>0</v>
      </c>
      <c r="AR377" s="384">
        <v>0</v>
      </c>
      <c r="AS377" s="384">
        <v>300</v>
      </c>
      <c r="AT377" s="384">
        <v>0</v>
      </c>
      <c r="AU377" s="384">
        <v>9625</v>
      </c>
    </row>
    <row r="378" spans="2:47" s="48" customFormat="1" x14ac:dyDescent="0.2">
      <c r="B378" s="48" t="s">
        <v>125</v>
      </c>
      <c r="C378" s="48" t="s">
        <v>218</v>
      </c>
      <c r="D378" s="108">
        <v>2002</v>
      </c>
      <c r="E378" s="82" t="s">
        <v>75</v>
      </c>
      <c r="L378" s="67"/>
      <c r="M378" s="384"/>
      <c r="N378" s="384"/>
      <c r="O378" s="384"/>
      <c r="P378" s="384"/>
      <c r="Q378" s="384"/>
      <c r="R378" s="384"/>
      <c r="S378" s="384"/>
      <c r="Z378" s="67"/>
      <c r="AA378" s="384"/>
      <c r="AB378" s="384"/>
      <c r="AC378" s="384"/>
      <c r="AD378" s="384"/>
      <c r="AE378" s="384"/>
      <c r="AF378" s="384"/>
      <c r="AG378" s="384"/>
      <c r="AH378" s="48">
        <v>508</v>
      </c>
      <c r="AI378" s="48">
        <v>35</v>
      </c>
      <c r="AJ378" s="48">
        <v>0</v>
      </c>
      <c r="AK378" s="48">
        <v>0</v>
      </c>
      <c r="AL378" s="48">
        <v>10</v>
      </c>
      <c r="AM378" s="48">
        <v>0</v>
      </c>
      <c r="AN378" s="85">
        <v>553</v>
      </c>
      <c r="AO378" s="384">
        <v>1941</v>
      </c>
      <c r="AP378" s="384">
        <v>1006</v>
      </c>
      <c r="AQ378" s="384">
        <v>0</v>
      </c>
      <c r="AR378" s="384">
        <v>0</v>
      </c>
      <c r="AS378" s="384">
        <v>277</v>
      </c>
      <c r="AT378" s="384">
        <v>0</v>
      </c>
      <c r="AU378" s="384">
        <v>3224</v>
      </c>
    </row>
    <row r="379" spans="2:47" s="48" customFormat="1" x14ac:dyDescent="0.2">
      <c r="B379" s="48" t="s">
        <v>125</v>
      </c>
      <c r="C379" s="48" t="s">
        <v>219</v>
      </c>
      <c r="D379" s="108">
        <v>2002</v>
      </c>
      <c r="E379" s="82" t="s">
        <v>76</v>
      </c>
      <c r="L379" s="67"/>
      <c r="M379" s="384"/>
      <c r="N379" s="384"/>
      <c r="O379" s="384"/>
      <c r="P379" s="384"/>
      <c r="Q379" s="384"/>
      <c r="R379" s="384"/>
      <c r="S379" s="384"/>
      <c r="Z379" s="67"/>
      <c r="AA379" s="384"/>
      <c r="AB379" s="384"/>
      <c r="AC379" s="384"/>
      <c r="AD379" s="384"/>
      <c r="AE379" s="384"/>
      <c r="AF379" s="384"/>
      <c r="AG379" s="384"/>
      <c r="AH379" s="48">
        <v>745</v>
      </c>
      <c r="AI379" s="48">
        <v>0</v>
      </c>
      <c r="AJ379" s="48">
        <v>346</v>
      </c>
      <c r="AK379" s="48">
        <v>110</v>
      </c>
      <c r="AL379" s="48">
        <v>97</v>
      </c>
      <c r="AM379" s="48">
        <v>0</v>
      </c>
      <c r="AN379" s="85">
        <v>1298</v>
      </c>
      <c r="AO379" s="384">
        <v>6365</v>
      </c>
      <c r="AP379" s="384">
        <v>0</v>
      </c>
      <c r="AQ379" s="384">
        <v>5175</v>
      </c>
      <c r="AR379" s="384">
        <v>1755</v>
      </c>
      <c r="AS379" s="384">
        <v>585</v>
      </c>
      <c r="AT379" s="384">
        <v>0</v>
      </c>
      <c r="AU379" s="384">
        <v>13880</v>
      </c>
    </row>
    <row r="380" spans="2:47" s="48" customFormat="1" x14ac:dyDescent="0.2">
      <c r="B380" s="48" t="s">
        <v>125</v>
      </c>
      <c r="C380" s="48" t="s">
        <v>220</v>
      </c>
      <c r="D380" s="108">
        <v>2002</v>
      </c>
      <c r="E380" s="82" t="s">
        <v>77</v>
      </c>
      <c r="L380" s="67"/>
      <c r="M380" s="384"/>
      <c r="N380" s="384"/>
      <c r="O380" s="384"/>
      <c r="P380" s="384"/>
      <c r="Q380" s="384"/>
      <c r="R380" s="384"/>
      <c r="S380" s="384"/>
      <c r="Z380" s="67"/>
      <c r="AA380" s="384"/>
      <c r="AB380" s="384"/>
      <c r="AC380" s="384"/>
      <c r="AD380" s="384"/>
      <c r="AE380" s="384"/>
      <c r="AF380" s="384"/>
      <c r="AG380" s="384"/>
      <c r="AH380" s="48">
        <v>1774</v>
      </c>
      <c r="AI380" s="48">
        <v>123</v>
      </c>
      <c r="AJ380" s="48">
        <v>249</v>
      </c>
      <c r="AK380" s="48">
        <v>106</v>
      </c>
      <c r="AL380" s="48">
        <v>74</v>
      </c>
      <c r="AM380" s="48">
        <v>0</v>
      </c>
      <c r="AN380" s="85">
        <v>2326</v>
      </c>
      <c r="AO380" s="384">
        <v>11836</v>
      </c>
      <c r="AP380" s="384">
        <v>910</v>
      </c>
      <c r="AQ380" s="384">
        <v>3094</v>
      </c>
      <c r="AR380" s="384">
        <v>2214</v>
      </c>
      <c r="AS380" s="384">
        <v>1011</v>
      </c>
      <c r="AT380" s="384">
        <v>0</v>
      </c>
      <c r="AU380" s="384">
        <v>19065</v>
      </c>
    </row>
    <row r="381" spans="2:47" s="48" customFormat="1" x14ac:dyDescent="0.2">
      <c r="B381" s="48" t="s">
        <v>125</v>
      </c>
      <c r="C381" s="48" t="s">
        <v>221</v>
      </c>
      <c r="D381" s="108">
        <v>2002</v>
      </c>
      <c r="E381" s="82" t="s">
        <v>78</v>
      </c>
      <c r="L381" s="67"/>
      <c r="M381" s="384"/>
      <c r="N381" s="384"/>
      <c r="O381" s="384"/>
      <c r="P381" s="384"/>
      <c r="Q381" s="384"/>
      <c r="R381" s="384"/>
      <c r="S381" s="384"/>
      <c r="Z381" s="67"/>
      <c r="AA381" s="384"/>
      <c r="AB381" s="384"/>
      <c r="AC381" s="384"/>
      <c r="AD381" s="384"/>
      <c r="AE381" s="384"/>
      <c r="AF381" s="384"/>
      <c r="AG381" s="384"/>
      <c r="AH381" s="53" t="s">
        <v>103</v>
      </c>
      <c r="AI381" s="53" t="s">
        <v>103</v>
      </c>
      <c r="AJ381" s="53" t="s">
        <v>103</v>
      </c>
      <c r="AK381" s="53" t="s">
        <v>103</v>
      </c>
      <c r="AL381" s="53" t="s">
        <v>103</v>
      </c>
      <c r="AM381" s="53" t="s">
        <v>103</v>
      </c>
      <c r="AN381" s="85">
        <v>1015</v>
      </c>
      <c r="AO381" s="384">
        <v>5060</v>
      </c>
      <c r="AP381" s="384">
        <v>110</v>
      </c>
      <c r="AQ381" s="384">
        <v>2776</v>
      </c>
      <c r="AR381" s="384">
        <v>213</v>
      </c>
      <c r="AS381" s="384">
        <v>261</v>
      </c>
      <c r="AT381" s="384">
        <v>107</v>
      </c>
      <c r="AU381" s="384">
        <v>8527</v>
      </c>
    </row>
    <row r="382" spans="2:47" s="48" customFormat="1" x14ac:dyDescent="0.2">
      <c r="B382" s="48" t="s">
        <v>125</v>
      </c>
      <c r="C382" s="48" t="s">
        <v>222</v>
      </c>
      <c r="D382" s="108">
        <v>2002</v>
      </c>
      <c r="E382" s="82" t="s">
        <v>79</v>
      </c>
      <c r="L382" s="67"/>
      <c r="M382" s="384"/>
      <c r="N382" s="384"/>
      <c r="O382" s="384"/>
      <c r="P382" s="384"/>
      <c r="Q382" s="384"/>
      <c r="R382" s="384"/>
      <c r="S382" s="384"/>
      <c r="Z382" s="67"/>
      <c r="AA382" s="384"/>
      <c r="AB382" s="384"/>
      <c r="AC382" s="384"/>
      <c r="AD382" s="384"/>
      <c r="AE382" s="384"/>
      <c r="AF382" s="384"/>
      <c r="AG382" s="384"/>
      <c r="AH382" s="48">
        <v>1611</v>
      </c>
      <c r="AI382" s="48">
        <v>10</v>
      </c>
      <c r="AJ382" s="48">
        <v>6</v>
      </c>
      <c r="AK382" s="48">
        <v>7</v>
      </c>
      <c r="AL382" s="48">
        <v>13</v>
      </c>
      <c r="AM382" s="48">
        <v>0</v>
      </c>
      <c r="AN382" s="85">
        <v>1647</v>
      </c>
      <c r="AO382" s="384">
        <v>9897</v>
      </c>
      <c r="AP382" s="384">
        <v>296</v>
      </c>
      <c r="AQ382" s="384">
        <v>243</v>
      </c>
      <c r="AR382" s="384">
        <v>223</v>
      </c>
      <c r="AS382" s="384">
        <v>477</v>
      </c>
      <c r="AT382" s="384">
        <v>0</v>
      </c>
      <c r="AU382" s="384">
        <v>11136</v>
      </c>
    </row>
    <row r="383" spans="2:47" s="48" customFormat="1" x14ac:dyDescent="0.2">
      <c r="B383" s="48" t="s">
        <v>125</v>
      </c>
      <c r="C383" s="48" t="s">
        <v>223</v>
      </c>
      <c r="D383" s="108">
        <v>2002</v>
      </c>
      <c r="E383" s="82" t="s">
        <v>80</v>
      </c>
      <c r="L383" s="67"/>
      <c r="M383" s="384"/>
      <c r="N383" s="384"/>
      <c r="O383" s="384"/>
      <c r="P383" s="384"/>
      <c r="Q383" s="384"/>
      <c r="R383" s="384"/>
      <c r="S383" s="384"/>
      <c r="Z383" s="67"/>
      <c r="AA383" s="384"/>
      <c r="AB383" s="384"/>
      <c r="AC383" s="384"/>
      <c r="AD383" s="384"/>
      <c r="AE383" s="384"/>
      <c r="AF383" s="384"/>
      <c r="AG383" s="384"/>
      <c r="AH383" s="48">
        <v>892</v>
      </c>
      <c r="AI383" s="48">
        <v>0</v>
      </c>
      <c r="AJ383" s="48">
        <v>338</v>
      </c>
      <c r="AK383" s="48">
        <v>178</v>
      </c>
      <c r="AL383" s="48">
        <v>0</v>
      </c>
      <c r="AM383" s="48">
        <v>0</v>
      </c>
      <c r="AN383" s="85">
        <v>1408</v>
      </c>
      <c r="AO383" s="384">
        <v>3510</v>
      </c>
      <c r="AP383" s="384">
        <v>0</v>
      </c>
      <c r="AQ383" s="384">
        <v>2373</v>
      </c>
      <c r="AR383" s="384">
        <v>1807</v>
      </c>
      <c r="AS383" s="384">
        <v>0</v>
      </c>
      <c r="AT383" s="384">
        <v>0</v>
      </c>
      <c r="AU383" s="384">
        <v>7690</v>
      </c>
    </row>
    <row r="384" spans="2:47" s="48" customFormat="1" x14ac:dyDescent="0.2">
      <c r="B384" s="48" t="s">
        <v>125</v>
      </c>
      <c r="C384" s="48" t="s">
        <v>224</v>
      </c>
      <c r="D384" s="108">
        <v>2002</v>
      </c>
      <c r="E384" s="83" t="s">
        <v>24</v>
      </c>
      <c r="M384" s="384"/>
      <c r="N384" s="384"/>
      <c r="O384" s="384"/>
      <c r="P384" s="384"/>
      <c r="Q384" s="384"/>
      <c r="R384" s="384"/>
      <c r="S384" s="384"/>
      <c r="AA384" s="384"/>
      <c r="AB384" s="384"/>
      <c r="AC384" s="384"/>
      <c r="AD384" s="384"/>
      <c r="AE384" s="384"/>
      <c r="AF384" s="384"/>
      <c r="AG384" s="384"/>
      <c r="AH384" s="48">
        <v>55513</v>
      </c>
      <c r="AI384" s="48">
        <v>2217</v>
      </c>
      <c r="AJ384" s="48">
        <v>3800</v>
      </c>
      <c r="AK384" s="48">
        <v>1515</v>
      </c>
      <c r="AL384" s="48">
        <v>980</v>
      </c>
      <c r="AM384" s="48">
        <v>146</v>
      </c>
      <c r="AN384" s="50">
        <v>64546</v>
      </c>
      <c r="AO384" s="384">
        <v>332996</v>
      </c>
      <c r="AP384" s="384">
        <v>28194</v>
      </c>
      <c r="AQ384" s="384">
        <v>55178</v>
      </c>
      <c r="AR384" s="384">
        <v>23544</v>
      </c>
      <c r="AS384" s="384">
        <v>10626</v>
      </c>
      <c r="AT384" s="384">
        <v>2073</v>
      </c>
      <c r="AU384" s="384">
        <v>452758</v>
      </c>
    </row>
    <row r="385" spans="2:47" s="48" customFormat="1" x14ac:dyDescent="0.2">
      <c r="B385" s="48" t="s">
        <v>125</v>
      </c>
      <c r="C385" s="48" t="s">
        <v>225</v>
      </c>
      <c r="D385" s="108">
        <v>2003</v>
      </c>
      <c r="E385" s="82" t="s">
        <v>49</v>
      </c>
      <c r="L385" s="67"/>
      <c r="M385" s="384"/>
      <c r="N385" s="384"/>
      <c r="O385" s="384"/>
      <c r="P385" s="384"/>
      <c r="Q385" s="384"/>
      <c r="R385" s="384"/>
      <c r="S385" s="384"/>
      <c r="Z385" s="67"/>
      <c r="AA385" s="384"/>
      <c r="AB385" s="384"/>
      <c r="AC385" s="384"/>
      <c r="AD385" s="384"/>
      <c r="AE385" s="384"/>
      <c r="AF385" s="384"/>
      <c r="AG385" s="384"/>
      <c r="AH385" s="48">
        <v>1974</v>
      </c>
      <c r="AI385" s="48">
        <v>64</v>
      </c>
      <c r="AJ385" s="48">
        <v>476</v>
      </c>
      <c r="AK385" s="48">
        <v>0</v>
      </c>
      <c r="AL385" s="48">
        <v>0</v>
      </c>
      <c r="AM385" s="48">
        <v>0</v>
      </c>
      <c r="AN385" s="85">
        <v>2514</v>
      </c>
      <c r="AO385" s="384">
        <v>6513</v>
      </c>
      <c r="AP385" s="384">
        <v>701</v>
      </c>
      <c r="AQ385" s="384">
        <v>5212</v>
      </c>
      <c r="AR385" s="384">
        <v>0</v>
      </c>
      <c r="AS385" s="384">
        <v>0</v>
      </c>
      <c r="AT385" s="384">
        <v>0</v>
      </c>
      <c r="AU385" s="384">
        <v>12426</v>
      </c>
    </row>
    <row r="386" spans="2:47" s="48" customFormat="1" x14ac:dyDescent="0.2">
      <c r="B386" s="48" t="s">
        <v>125</v>
      </c>
      <c r="C386" s="48" t="s">
        <v>226</v>
      </c>
      <c r="D386" s="108">
        <v>2003</v>
      </c>
      <c r="E386" s="82" t="s">
        <v>50</v>
      </c>
      <c r="L386" s="67"/>
      <c r="M386" s="384"/>
      <c r="N386" s="384"/>
      <c r="O386" s="384"/>
      <c r="P386" s="384"/>
      <c r="Q386" s="384"/>
      <c r="R386" s="384"/>
      <c r="S386" s="384"/>
      <c r="Z386" s="67"/>
      <c r="AA386" s="384"/>
      <c r="AB386" s="384"/>
      <c r="AC386" s="384"/>
      <c r="AD386" s="384"/>
      <c r="AE386" s="384"/>
      <c r="AF386" s="384"/>
      <c r="AG386" s="384"/>
      <c r="AH386" s="48">
        <v>1604</v>
      </c>
      <c r="AI386" s="48">
        <v>158</v>
      </c>
      <c r="AJ386" s="48">
        <v>0</v>
      </c>
      <c r="AK386" s="48">
        <v>58</v>
      </c>
      <c r="AL386" s="48">
        <v>54</v>
      </c>
      <c r="AM386" s="48">
        <v>0</v>
      </c>
      <c r="AN386" s="85">
        <v>1874</v>
      </c>
      <c r="AO386" s="384">
        <v>10566</v>
      </c>
      <c r="AP386" s="384">
        <v>7975</v>
      </c>
      <c r="AQ386" s="384">
        <v>0</v>
      </c>
      <c r="AR386" s="384">
        <v>526</v>
      </c>
      <c r="AS386" s="384">
        <v>377</v>
      </c>
      <c r="AT386" s="384">
        <v>0</v>
      </c>
      <c r="AU386" s="384">
        <v>19444</v>
      </c>
    </row>
    <row r="387" spans="2:47" s="48" customFormat="1" x14ac:dyDescent="0.2">
      <c r="B387" s="48" t="s">
        <v>125</v>
      </c>
      <c r="C387" s="48" t="s">
        <v>227</v>
      </c>
      <c r="D387" s="108">
        <v>2003</v>
      </c>
      <c r="E387" s="82" t="s">
        <v>51</v>
      </c>
      <c r="L387" s="67"/>
      <c r="M387" s="384"/>
      <c r="N387" s="384"/>
      <c r="O387" s="384"/>
      <c r="P387" s="384"/>
      <c r="Q387" s="384"/>
      <c r="R387" s="384"/>
      <c r="S387" s="384"/>
      <c r="Z387" s="67"/>
      <c r="AA387" s="384"/>
      <c r="AB387" s="384"/>
      <c r="AC387" s="384"/>
      <c r="AD387" s="384"/>
      <c r="AE387" s="384"/>
      <c r="AF387" s="384"/>
      <c r="AG387" s="384"/>
      <c r="AH387" s="48">
        <v>1342</v>
      </c>
      <c r="AI387" s="48">
        <v>129</v>
      </c>
      <c r="AJ387" s="48">
        <v>0</v>
      </c>
      <c r="AK387" s="48">
        <v>0</v>
      </c>
      <c r="AL387" s="48">
        <v>307</v>
      </c>
      <c r="AM387" s="48">
        <v>0</v>
      </c>
      <c r="AN387" s="85">
        <v>1778</v>
      </c>
      <c r="AO387" s="384">
        <v>4128</v>
      </c>
      <c r="AP387" s="384">
        <v>303</v>
      </c>
      <c r="AQ387" s="384">
        <v>0</v>
      </c>
      <c r="AR387" s="384">
        <v>0</v>
      </c>
      <c r="AS387" s="384">
        <v>1424</v>
      </c>
      <c r="AT387" s="384">
        <v>0</v>
      </c>
      <c r="AU387" s="384">
        <v>5855</v>
      </c>
    </row>
    <row r="388" spans="2:47" s="48" customFormat="1" x14ac:dyDescent="0.2">
      <c r="B388" s="48" t="s">
        <v>125</v>
      </c>
      <c r="C388" s="48" t="s">
        <v>228</v>
      </c>
      <c r="D388" s="108">
        <v>2003</v>
      </c>
      <c r="E388" s="82" t="s">
        <v>52</v>
      </c>
      <c r="L388" s="67"/>
      <c r="M388" s="384"/>
      <c r="N388" s="384"/>
      <c r="O388" s="384"/>
      <c r="P388" s="384"/>
      <c r="Q388" s="384"/>
      <c r="R388" s="384"/>
      <c r="S388" s="384"/>
      <c r="Z388" s="67"/>
      <c r="AA388" s="384"/>
      <c r="AB388" s="384"/>
      <c r="AC388" s="384"/>
      <c r="AD388" s="384"/>
      <c r="AE388" s="384"/>
      <c r="AF388" s="384"/>
      <c r="AG388" s="384"/>
      <c r="AH388" s="53" t="s">
        <v>103</v>
      </c>
      <c r="AI388" s="53" t="s">
        <v>103</v>
      </c>
      <c r="AJ388" s="53" t="s">
        <v>103</v>
      </c>
      <c r="AK388" s="53" t="s">
        <v>103</v>
      </c>
      <c r="AL388" s="53" t="s">
        <v>103</v>
      </c>
      <c r="AM388" s="53" t="s">
        <v>103</v>
      </c>
      <c r="AN388" s="85">
        <v>965</v>
      </c>
      <c r="AO388" s="384">
        <v>7168</v>
      </c>
      <c r="AP388" s="384">
        <v>0</v>
      </c>
      <c r="AQ388" s="384">
        <v>574</v>
      </c>
      <c r="AR388" s="384">
        <v>72</v>
      </c>
      <c r="AS388" s="384">
        <v>0</v>
      </c>
      <c r="AT388" s="384">
        <v>0</v>
      </c>
      <c r="AU388" s="384">
        <v>7814</v>
      </c>
    </row>
    <row r="389" spans="2:47" s="48" customFormat="1" x14ac:dyDescent="0.2">
      <c r="B389" s="48" t="s">
        <v>125</v>
      </c>
      <c r="C389" s="48" t="s">
        <v>229</v>
      </c>
      <c r="D389" s="108">
        <v>2003</v>
      </c>
      <c r="E389" s="82" t="s">
        <v>53</v>
      </c>
      <c r="L389" s="67"/>
      <c r="M389" s="384"/>
      <c r="N389" s="384"/>
      <c r="O389" s="384"/>
      <c r="P389" s="384"/>
      <c r="Q389" s="384"/>
      <c r="R389" s="384"/>
      <c r="S389" s="384"/>
      <c r="Z389" s="67"/>
      <c r="AA389" s="384"/>
      <c r="AB389" s="384"/>
      <c r="AC389" s="384"/>
      <c r="AD389" s="384"/>
      <c r="AE389" s="384"/>
      <c r="AF389" s="384"/>
      <c r="AG389" s="384"/>
      <c r="AH389" s="53" t="s">
        <v>103</v>
      </c>
      <c r="AI389" s="53" t="s">
        <v>103</v>
      </c>
      <c r="AJ389" s="53" t="s">
        <v>103</v>
      </c>
      <c r="AK389" s="53" t="s">
        <v>103</v>
      </c>
      <c r="AL389" s="53" t="s">
        <v>103</v>
      </c>
      <c r="AM389" s="53" t="s">
        <v>103</v>
      </c>
      <c r="AN389" s="85">
        <v>680</v>
      </c>
      <c r="AO389" s="384">
        <v>870</v>
      </c>
      <c r="AP389" s="384">
        <v>696</v>
      </c>
      <c r="AQ389" s="384">
        <v>4075</v>
      </c>
      <c r="AR389" s="384">
        <v>195</v>
      </c>
      <c r="AS389" s="384">
        <v>17</v>
      </c>
      <c r="AT389" s="384">
        <v>316</v>
      </c>
      <c r="AU389" s="384">
        <v>6169</v>
      </c>
    </row>
    <row r="390" spans="2:47" s="48" customFormat="1" x14ac:dyDescent="0.2">
      <c r="B390" s="48" t="s">
        <v>125</v>
      </c>
      <c r="C390" s="48" t="s">
        <v>230</v>
      </c>
      <c r="D390" s="108">
        <v>2003</v>
      </c>
      <c r="E390" s="82" t="s">
        <v>54</v>
      </c>
      <c r="L390" s="67"/>
      <c r="M390" s="384"/>
      <c r="N390" s="384"/>
      <c r="O390" s="384"/>
      <c r="P390" s="384"/>
      <c r="Q390" s="384"/>
      <c r="R390" s="384"/>
      <c r="S390" s="384"/>
      <c r="Z390" s="67"/>
      <c r="AA390" s="384"/>
      <c r="AB390" s="384"/>
      <c r="AC390" s="384"/>
      <c r="AD390" s="384"/>
      <c r="AE390" s="384"/>
      <c r="AF390" s="384"/>
      <c r="AG390" s="384"/>
      <c r="AH390" s="48">
        <v>1147</v>
      </c>
      <c r="AI390" s="48">
        <v>354</v>
      </c>
      <c r="AJ390" s="48">
        <v>493</v>
      </c>
      <c r="AK390" s="48">
        <v>24</v>
      </c>
      <c r="AL390" s="48">
        <v>18</v>
      </c>
      <c r="AM390" s="48">
        <v>12</v>
      </c>
      <c r="AN390" s="85">
        <v>2048</v>
      </c>
      <c r="AO390" s="384">
        <v>8917</v>
      </c>
      <c r="AP390" s="384">
        <v>5839</v>
      </c>
      <c r="AQ390" s="384">
        <v>5654</v>
      </c>
      <c r="AR390" s="384">
        <v>445</v>
      </c>
      <c r="AS390" s="384">
        <v>327</v>
      </c>
      <c r="AT390" s="384">
        <v>261</v>
      </c>
      <c r="AU390" s="384">
        <v>21443</v>
      </c>
    </row>
    <row r="391" spans="2:47" s="48" customFormat="1" x14ac:dyDescent="0.2">
      <c r="B391" s="48" t="s">
        <v>125</v>
      </c>
      <c r="C391" s="48" t="s">
        <v>231</v>
      </c>
      <c r="D391" s="108">
        <v>2003</v>
      </c>
      <c r="E391" s="82" t="s">
        <v>55</v>
      </c>
      <c r="L391" s="67"/>
      <c r="M391" s="384"/>
      <c r="N391" s="384"/>
      <c r="O391" s="384"/>
      <c r="P391" s="384"/>
      <c r="Q391" s="384"/>
      <c r="R391" s="384"/>
      <c r="S391" s="384"/>
      <c r="Z391" s="67"/>
      <c r="AA391" s="384"/>
      <c r="AB391" s="384"/>
      <c r="AC391" s="384"/>
      <c r="AD391" s="384"/>
      <c r="AE391" s="384"/>
      <c r="AF391" s="384"/>
      <c r="AG391" s="384"/>
      <c r="AH391" s="48">
        <v>1674</v>
      </c>
      <c r="AI391" s="48">
        <v>102</v>
      </c>
      <c r="AJ391" s="48">
        <v>33</v>
      </c>
      <c r="AK391" s="48">
        <v>18</v>
      </c>
      <c r="AL391" s="48">
        <v>51</v>
      </c>
      <c r="AM391" s="48">
        <v>8</v>
      </c>
      <c r="AN391" s="85">
        <v>1886</v>
      </c>
      <c r="AO391" s="384">
        <v>5110</v>
      </c>
      <c r="AP391" s="384">
        <v>1375</v>
      </c>
      <c r="AQ391" s="384">
        <v>726</v>
      </c>
      <c r="AR391" s="384">
        <v>298</v>
      </c>
      <c r="AS391" s="384">
        <v>784</v>
      </c>
      <c r="AT391" s="384">
        <v>317</v>
      </c>
      <c r="AU391" s="384">
        <v>8610</v>
      </c>
    </row>
    <row r="392" spans="2:47" s="48" customFormat="1" x14ac:dyDescent="0.2">
      <c r="B392" s="48" t="s">
        <v>125</v>
      </c>
      <c r="C392" s="48" t="s">
        <v>232</v>
      </c>
      <c r="D392" s="108">
        <v>2003</v>
      </c>
      <c r="E392" s="82" t="s">
        <v>56</v>
      </c>
      <c r="L392" s="67"/>
      <c r="M392" s="384"/>
      <c r="N392" s="384"/>
      <c r="O392" s="384"/>
      <c r="P392" s="384"/>
      <c r="Q392" s="384"/>
      <c r="R392" s="384"/>
      <c r="S392" s="384"/>
      <c r="Z392" s="67"/>
      <c r="AA392" s="384"/>
      <c r="AB392" s="384"/>
      <c r="AC392" s="384"/>
      <c r="AD392" s="384"/>
      <c r="AE392" s="384"/>
      <c r="AF392" s="384"/>
      <c r="AG392" s="384"/>
      <c r="AH392" s="48">
        <v>917</v>
      </c>
      <c r="AI392" s="48">
        <v>38</v>
      </c>
      <c r="AJ392" s="48">
        <v>210</v>
      </c>
      <c r="AK392" s="48">
        <v>243</v>
      </c>
      <c r="AL392" s="48">
        <v>20</v>
      </c>
      <c r="AM392" s="48">
        <v>16</v>
      </c>
      <c r="AN392" s="85">
        <v>1444</v>
      </c>
      <c r="AO392" s="384">
        <v>5192</v>
      </c>
      <c r="AP392" s="384">
        <v>289</v>
      </c>
      <c r="AQ392" s="384">
        <v>2390</v>
      </c>
      <c r="AR392" s="384">
        <v>3248</v>
      </c>
      <c r="AS392" s="384">
        <v>299</v>
      </c>
      <c r="AT392" s="384">
        <v>372</v>
      </c>
      <c r="AU392" s="384">
        <v>11790</v>
      </c>
    </row>
    <row r="393" spans="2:47" s="48" customFormat="1" x14ac:dyDescent="0.2">
      <c r="B393" s="48" t="s">
        <v>125</v>
      </c>
      <c r="C393" s="48" t="s">
        <v>233</v>
      </c>
      <c r="D393" s="108">
        <v>2003</v>
      </c>
      <c r="E393" s="82" t="s">
        <v>57</v>
      </c>
      <c r="L393" s="67"/>
      <c r="M393" s="384"/>
      <c r="N393" s="384"/>
      <c r="O393" s="384"/>
      <c r="P393" s="384"/>
      <c r="Q393" s="384"/>
      <c r="R393" s="384"/>
      <c r="S393" s="384"/>
      <c r="Z393" s="67"/>
      <c r="AA393" s="384"/>
      <c r="AB393" s="384"/>
      <c r="AC393" s="384"/>
      <c r="AD393" s="384"/>
      <c r="AE393" s="384"/>
      <c r="AF393" s="384"/>
      <c r="AG393" s="384"/>
      <c r="AH393" s="53" t="s">
        <v>103</v>
      </c>
      <c r="AI393" s="53" t="s">
        <v>103</v>
      </c>
      <c r="AJ393" s="53" t="s">
        <v>103</v>
      </c>
      <c r="AK393" s="53" t="s">
        <v>103</v>
      </c>
      <c r="AL393" s="53" t="s">
        <v>103</v>
      </c>
      <c r="AM393" s="53" t="s">
        <v>103</v>
      </c>
      <c r="AN393" s="85">
        <v>1029</v>
      </c>
      <c r="AO393" s="384">
        <v>3588</v>
      </c>
      <c r="AP393" s="384">
        <v>64</v>
      </c>
      <c r="AQ393" s="384">
        <v>265</v>
      </c>
      <c r="AR393" s="384">
        <v>1428</v>
      </c>
      <c r="AS393" s="384">
        <v>120</v>
      </c>
      <c r="AT393" s="384">
        <v>34</v>
      </c>
      <c r="AU393" s="384">
        <v>5499</v>
      </c>
    </row>
    <row r="394" spans="2:47" s="48" customFormat="1" x14ac:dyDescent="0.2">
      <c r="B394" s="48" t="s">
        <v>125</v>
      </c>
      <c r="C394" s="48" t="s">
        <v>234</v>
      </c>
      <c r="D394" s="108">
        <v>2003</v>
      </c>
      <c r="E394" s="82" t="s">
        <v>58</v>
      </c>
      <c r="L394" s="67"/>
      <c r="M394" s="384"/>
      <c r="N394" s="384"/>
      <c r="O394" s="384"/>
      <c r="P394" s="384"/>
      <c r="Q394" s="384"/>
      <c r="R394" s="384"/>
      <c r="S394" s="384"/>
      <c r="Z394" s="67"/>
      <c r="AA394" s="384"/>
      <c r="AB394" s="384"/>
      <c r="AC394" s="384"/>
      <c r="AD394" s="384"/>
      <c r="AE394" s="384"/>
      <c r="AF394" s="384"/>
      <c r="AG394" s="384"/>
      <c r="AH394" s="48">
        <v>941</v>
      </c>
      <c r="AI394" s="48">
        <v>0</v>
      </c>
      <c r="AJ394" s="48">
        <v>187</v>
      </c>
      <c r="AK394" s="48">
        <v>0</v>
      </c>
      <c r="AL394" s="48">
        <v>0</v>
      </c>
      <c r="AM394" s="48">
        <v>0</v>
      </c>
      <c r="AN394" s="85">
        <v>1128</v>
      </c>
      <c r="AO394" s="384">
        <v>4708</v>
      </c>
      <c r="AP394" s="384">
        <v>0</v>
      </c>
      <c r="AQ394" s="384">
        <v>2798</v>
      </c>
      <c r="AR394" s="384">
        <v>0</v>
      </c>
      <c r="AS394" s="384">
        <v>0</v>
      </c>
      <c r="AT394" s="384">
        <v>0</v>
      </c>
      <c r="AU394" s="384">
        <v>7506</v>
      </c>
    </row>
    <row r="395" spans="2:47" s="48" customFormat="1" x14ac:dyDescent="0.2">
      <c r="B395" s="48" t="s">
        <v>125</v>
      </c>
      <c r="C395" s="48" t="s">
        <v>235</v>
      </c>
      <c r="D395" s="108">
        <v>2003</v>
      </c>
      <c r="E395" s="82" t="s">
        <v>59</v>
      </c>
      <c r="L395" s="67"/>
      <c r="M395" s="384"/>
      <c r="N395" s="384"/>
      <c r="O395" s="384"/>
      <c r="P395" s="384"/>
      <c r="Q395" s="384"/>
      <c r="R395" s="384"/>
      <c r="S395" s="384"/>
      <c r="Z395" s="67"/>
      <c r="AA395" s="384"/>
      <c r="AB395" s="384"/>
      <c r="AC395" s="384"/>
      <c r="AD395" s="384"/>
      <c r="AE395" s="384"/>
      <c r="AF395" s="384"/>
      <c r="AG395" s="384"/>
      <c r="AH395" s="48">
        <v>622</v>
      </c>
      <c r="AI395" s="48">
        <v>80</v>
      </c>
      <c r="AJ395" s="48">
        <v>29</v>
      </c>
      <c r="AK395" s="48">
        <v>23</v>
      </c>
      <c r="AL395" s="48">
        <v>111</v>
      </c>
      <c r="AM395" s="48">
        <v>19</v>
      </c>
      <c r="AN395" s="85">
        <v>884</v>
      </c>
      <c r="AO395" s="384">
        <v>4556</v>
      </c>
      <c r="AP395" s="384">
        <v>80</v>
      </c>
      <c r="AQ395" s="384">
        <v>198</v>
      </c>
      <c r="AR395" s="384">
        <v>348</v>
      </c>
      <c r="AS395" s="384">
        <v>701</v>
      </c>
      <c r="AT395" s="384">
        <v>117</v>
      </c>
      <c r="AU395" s="384">
        <v>6000</v>
      </c>
    </row>
    <row r="396" spans="2:47" s="48" customFormat="1" x14ac:dyDescent="0.2">
      <c r="B396" s="48" t="s">
        <v>125</v>
      </c>
      <c r="C396" s="48" t="s">
        <v>236</v>
      </c>
      <c r="D396" s="108">
        <v>2003</v>
      </c>
      <c r="E396" s="82" t="s">
        <v>60</v>
      </c>
      <c r="L396" s="67"/>
      <c r="M396" s="384"/>
      <c r="N396" s="384"/>
      <c r="O396" s="384"/>
      <c r="P396" s="384"/>
      <c r="Q396" s="384"/>
      <c r="R396" s="384"/>
      <c r="S396" s="384"/>
      <c r="Z396" s="67"/>
      <c r="AA396" s="384"/>
      <c r="AB396" s="384"/>
      <c r="AC396" s="384"/>
      <c r="AD396" s="384"/>
      <c r="AE396" s="384"/>
      <c r="AF396" s="384"/>
      <c r="AG396" s="384"/>
      <c r="AH396" s="48">
        <v>5043</v>
      </c>
      <c r="AI396" s="48">
        <v>143</v>
      </c>
      <c r="AJ396" s="48">
        <v>482</v>
      </c>
      <c r="AK396" s="48">
        <v>365</v>
      </c>
      <c r="AL396" s="48">
        <v>34</v>
      </c>
      <c r="AM396" s="48">
        <v>17</v>
      </c>
      <c r="AN396" s="85">
        <v>6084</v>
      </c>
      <c r="AO396" s="384">
        <v>20779</v>
      </c>
      <c r="AP396" s="384">
        <v>1752</v>
      </c>
      <c r="AQ396" s="384">
        <v>6531</v>
      </c>
      <c r="AR396" s="384">
        <v>5697</v>
      </c>
      <c r="AS396" s="384">
        <v>691.99</v>
      </c>
      <c r="AT396" s="384">
        <v>636</v>
      </c>
      <c r="AU396" s="384">
        <v>36086.99</v>
      </c>
    </row>
    <row r="397" spans="2:47" s="48" customFormat="1" x14ac:dyDescent="0.2">
      <c r="B397" s="48" t="s">
        <v>125</v>
      </c>
      <c r="C397" s="48" t="s">
        <v>237</v>
      </c>
      <c r="D397" s="108">
        <v>2003</v>
      </c>
      <c r="E397" s="83" t="s">
        <v>61</v>
      </c>
      <c r="L397" s="67"/>
      <c r="M397" s="384"/>
      <c r="N397" s="384"/>
      <c r="O397" s="384"/>
      <c r="P397" s="384"/>
      <c r="Q397" s="384"/>
      <c r="R397" s="384"/>
      <c r="S397" s="384"/>
      <c r="Z397" s="67"/>
      <c r="AA397" s="384"/>
      <c r="AB397" s="384"/>
      <c r="AC397" s="384"/>
      <c r="AD397" s="384"/>
      <c r="AE397" s="384"/>
      <c r="AF397" s="384"/>
      <c r="AG397" s="384"/>
      <c r="AH397" s="48">
        <v>765</v>
      </c>
      <c r="AI397" s="48">
        <v>0</v>
      </c>
      <c r="AJ397" s="48">
        <v>0</v>
      </c>
      <c r="AK397" s="48">
        <v>0</v>
      </c>
      <c r="AL397" s="48">
        <v>0</v>
      </c>
      <c r="AM397" s="48">
        <v>0</v>
      </c>
      <c r="AN397" s="85">
        <v>765</v>
      </c>
      <c r="AO397" s="384">
        <v>5864</v>
      </c>
      <c r="AP397" s="384">
        <v>0</v>
      </c>
      <c r="AQ397" s="384">
        <v>0</v>
      </c>
      <c r="AR397" s="384">
        <v>0</v>
      </c>
      <c r="AS397" s="384">
        <v>0</v>
      </c>
      <c r="AT397" s="384">
        <v>0</v>
      </c>
      <c r="AU397" s="384">
        <v>5864</v>
      </c>
    </row>
    <row r="398" spans="2:47" s="48" customFormat="1" x14ac:dyDescent="0.2">
      <c r="B398" s="48" t="s">
        <v>125</v>
      </c>
      <c r="C398" s="48" t="s">
        <v>238</v>
      </c>
      <c r="D398" s="108">
        <v>2003</v>
      </c>
      <c r="E398" s="82" t="s">
        <v>62</v>
      </c>
      <c r="L398" s="67"/>
      <c r="M398" s="384"/>
      <c r="N398" s="384"/>
      <c r="O398" s="384"/>
      <c r="P398" s="384"/>
      <c r="Q398" s="384"/>
      <c r="R398" s="384"/>
      <c r="S398" s="384"/>
      <c r="Z398" s="67"/>
      <c r="AA398" s="384"/>
      <c r="AB398" s="384"/>
      <c r="AC398" s="384"/>
      <c r="AD398" s="384"/>
      <c r="AE398" s="384"/>
      <c r="AF398" s="384"/>
      <c r="AG398" s="384"/>
      <c r="AH398" s="48">
        <v>1635</v>
      </c>
      <c r="AI398" s="48">
        <v>41</v>
      </c>
      <c r="AJ398" s="48">
        <v>27</v>
      </c>
      <c r="AK398" s="48">
        <v>31</v>
      </c>
      <c r="AL398" s="48">
        <v>38</v>
      </c>
      <c r="AM398" s="48">
        <v>238</v>
      </c>
      <c r="AN398" s="85">
        <v>2010</v>
      </c>
      <c r="AO398" s="384">
        <v>10210</v>
      </c>
      <c r="AP398" s="384">
        <v>450</v>
      </c>
      <c r="AQ398" s="384">
        <v>406</v>
      </c>
      <c r="AR398" s="384">
        <v>738</v>
      </c>
      <c r="AS398" s="384">
        <v>899</v>
      </c>
      <c r="AT398" s="384">
        <v>930</v>
      </c>
      <c r="AU398" s="384">
        <v>13633</v>
      </c>
    </row>
    <row r="399" spans="2:47" s="48" customFormat="1" x14ac:dyDescent="0.2">
      <c r="B399" s="48" t="s">
        <v>125</v>
      </c>
      <c r="C399" s="48" t="s">
        <v>239</v>
      </c>
      <c r="D399" s="108">
        <v>2003</v>
      </c>
      <c r="E399" s="82" t="s">
        <v>63</v>
      </c>
      <c r="L399" s="67"/>
      <c r="M399" s="384"/>
      <c r="N399" s="384"/>
      <c r="O399" s="384"/>
      <c r="P399" s="384"/>
      <c r="Q399" s="384"/>
      <c r="R399" s="384"/>
      <c r="S399" s="384"/>
      <c r="Z399" s="67"/>
      <c r="AA399" s="384"/>
      <c r="AB399" s="384"/>
      <c r="AC399" s="384"/>
      <c r="AD399" s="384"/>
      <c r="AE399" s="384"/>
      <c r="AF399" s="384"/>
      <c r="AG399" s="384"/>
      <c r="AH399" s="48">
        <v>5825</v>
      </c>
      <c r="AI399" s="48">
        <v>257</v>
      </c>
      <c r="AJ399" s="48">
        <v>0</v>
      </c>
      <c r="AK399" s="48">
        <v>0</v>
      </c>
      <c r="AL399" s="48">
        <v>0</v>
      </c>
      <c r="AM399" s="48">
        <v>0</v>
      </c>
      <c r="AN399" s="85">
        <v>6082</v>
      </c>
      <c r="AO399" s="384">
        <v>26040</v>
      </c>
      <c r="AP399" s="384">
        <v>922</v>
      </c>
      <c r="AQ399" s="384">
        <v>0</v>
      </c>
      <c r="AR399" s="384">
        <v>0</v>
      </c>
      <c r="AS399" s="384">
        <v>0</v>
      </c>
      <c r="AT399" s="384">
        <v>0</v>
      </c>
      <c r="AU399" s="384">
        <v>26962</v>
      </c>
    </row>
    <row r="400" spans="2:47" s="48" customFormat="1" x14ac:dyDescent="0.2">
      <c r="B400" s="48" t="s">
        <v>125</v>
      </c>
      <c r="C400" s="48" t="s">
        <v>240</v>
      </c>
      <c r="D400" s="108">
        <v>2003</v>
      </c>
      <c r="E400" s="82" t="s">
        <v>64</v>
      </c>
      <c r="L400" s="67"/>
      <c r="M400" s="384"/>
      <c r="N400" s="384"/>
      <c r="O400" s="384"/>
      <c r="P400" s="384"/>
      <c r="Q400" s="384"/>
      <c r="R400" s="384"/>
      <c r="S400" s="384"/>
      <c r="Z400" s="67"/>
      <c r="AA400" s="384"/>
      <c r="AB400" s="384"/>
      <c r="AC400" s="384"/>
      <c r="AD400" s="384"/>
      <c r="AE400" s="384"/>
      <c r="AF400" s="384"/>
      <c r="AG400" s="384"/>
      <c r="AH400" s="53" t="s">
        <v>103</v>
      </c>
      <c r="AI400" s="53" t="s">
        <v>103</v>
      </c>
      <c r="AJ400" s="53" t="s">
        <v>103</v>
      </c>
      <c r="AK400" s="53" t="s">
        <v>103</v>
      </c>
      <c r="AL400" s="53" t="s">
        <v>103</v>
      </c>
      <c r="AM400" s="53" t="s">
        <v>103</v>
      </c>
      <c r="AN400" s="85">
        <v>9040</v>
      </c>
      <c r="AO400" s="384">
        <v>72122</v>
      </c>
      <c r="AP400" s="384">
        <v>9193</v>
      </c>
      <c r="AQ400" s="384">
        <v>13271</v>
      </c>
      <c r="AR400" s="384">
        <v>14</v>
      </c>
      <c r="AS400" s="384">
        <v>1580</v>
      </c>
      <c r="AT400" s="384">
        <v>26</v>
      </c>
      <c r="AU400" s="384">
        <v>96206</v>
      </c>
    </row>
    <row r="401" spans="2:47" s="48" customFormat="1" x14ac:dyDescent="0.2">
      <c r="B401" s="48" t="s">
        <v>125</v>
      </c>
      <c r="C401" s="48" t="s">
        <v>241</v>
      </c>
      <c r="D401" s="108">
        <v>2003</v>
      </c>
      <c r="E401" s="82" t="s">
        <v>65</v>
      </c>
      <c r="L401" s="67"/>
      <c r="M401" s="384"/>
      <c r="N401" s="384"/>
      <c r="O401" s="384"/>
      <c r="P401" s="384"/>
      <c r="Q401" s="384"/>
      <c r="R401" s="384"/>
      <c r="S401" s="384"/>
      <c r="Z401" s="67"/>
      <c r="AA401" s="384"/>
      <c r="AB401" s="384"/>
      <c r="AC401" s="384"/>
      <c r="AD401" s="384"/>
      <c r="AE401" s="384"/>
      <c r="AF401" s="384"/>
      <c r="AG401" s="384"/>
      <c r="AH401" s="53" t="s">
        <v>103</v>
      </c>
      <c r="AI401" s="53" t="s">
        <v>103</v>
      </c>
      <c r="AJ401" s="53" t="s">
        <v>103</v>
      </c>
      <c r="AK401" s="53" t="s">
        <v>103</v>
      </c>
      <c r="AL401" s="53" t="s">
        <v>103</v>
      </c>
      <c r="AM401" s="53" t="s">
        <v>103</v>
      </c>
      <c r="AN401" s="85">
        <v>3055</v>
      </c>
      <c r="AO401" s="384">
        <v>14278</v>
      </c>
      <c r="AP401" s="384">
        <v>7</v>
      </c>
      <c r="AQ401" s="384">
        <v>321</v>
      </c>
      <c r="AR401" s="384">
        <v>118</v>
      </c>
      <c r="AS401" s="384">
        <v>26</v>
      </c>
      <c r="AT401" s="384">
        <v>0</v>
      </c>
      <c r="AU401" s="384">
        <v>14750</v>
      </c>
    </row>
    <row r="402" spans="2:47" s="48" customFormat="1" x14ac:dyDescent="0.2">
      <c r="B402" s="48" t="s">
        <v>125</v>
      </c>
      <c r="C402" s="48" t="s">
        <v>242</v>
      </c>
      <c r="D402" s="108">
        <v>2003</v>
      </c>
      <c r="E402" s="82" t="s">
        <v>66</v>
      </c>
      <c r="L402" s="67"/>
      <c r="M402" s="384"/>
      <c r="N402" s="384"/>
      <c r="O402" s="384"/>
      <c r="P402" s="384"/>
      <c r="Q402" s="384"/>
      <c r="R402" s="384"/>
      <c r="S402" s="384"/>
      <c r="Z402" s="67"/>
      <c r="AA402" s="384"/>
      <c r="AB402" s="384"/>
      <c r="AC402" s="384"/>
      <c r="AD402" s="384"/>
      <c r="AE402" s="384"/>
      <c r="AF402" s="384"/>
      <c r="AG402" s="384"/>
      <c r="AH402" s="48">
        <v>989</v>
      </c>
      <c r="AI402" s="48">
        <v>0</v>
      </c>
      <c r="AJ402" s="48">
        <v>69</v>
      </c>
      <c r="AK402" s="48">
        <v>46</v>
      </c>
      <c r="AL402" s="48">
        <v>0</v>
      </c>
      <c r="AM402" s="48">
        <v>0</v>
      </c>
      <c r="AN402" s="85">
        <v>1104</v>
      </c>
      <c r="AO402" s="384">
        <v>4983</v>
      </c>
      <c r="AP402" s="384">
        <v>0</v>
      </c>
      <c r="AQ402" s="384">
        <v>1475</v>
      </c>
      <c r="AR402" s="384">
        <v>554</v>
      </c>
      <c r="AS402" s="384">
        <v>0</v>
      </c>
      <c r="AT402" s="384">
        <v>0</v>
      </c>
      <c r="AU402" s="384">
        <v>7012</v>
      </c>
    </row>
    <row r="403" spans="2:47" s="48" customFormat="1" x14ac:dyDescent="0.2">
      <c r="B403" s="48" t="s">
        <v>125</v>
      </c>
      <c r="C403" s="48" t="s">
        <v>243</v>
      </c>
      <c r="D403" s="108">
        <v>2003</v>
      </c>
      <c r="E403" s="82" t="s">
        <v>67</v>
      </c>
      <c r="L403" s="67"/>
      <c r="M403" s="384"/>
      <c r="N403" s="384"/>
      <c r="O403" s="384"/>
      <c r="P403" s="384"/>
      <c r="Q403" s="384"/>
      <c r="R403" s="384"/>
      <c r="S403" s="384"/>
      <c r="Z403" s="67"/>
      <c r="AA403" s="384"/>
      <c r="AB403" s="384"/>
      <c r="AC403" s="384"/>
      <c r="AD403" s="384"/>
      <c r="AE403" s="384"/>
      <c r="AF403" s="384"/>
      <c r="AG403" s="384"/>
      <c r="AH403" s="48">
        <v>801</v>
      </c>
      <c r="AI403" s="48">
        <v>12</v>
      </c>
      <c r="AJ403" s="48">
        <v>170</v>
      </c>
      <c r="AK403" s="48">
        <v>91</v>
      </c>
      <c r="AL403" s="48">
        <v>10</v>
      </c>
      <c r="AM403" s="48">
        <v>0</v>
      </c>
      <c r="AN403" s="85">
        <v>1084</v>
      </c>
      <c r="AO403" s="384">
        <v>2993</v>
      </c>
      <c r="AP403" s="384">
        <v>65</v>
      </c>
      <c r="AQ403" s="384">
        <v>2558</v>
      </c>
      <c r="AR403" s="384">
        <v>1322</v>
      </c>
      <c r="AS403" s="384">
        <v>157</v>
      </c>
      <c r="AT403" s="384">
        <v>0</v>
      </c>
      <c r="AU403" s="384">
        <v>7095</v>
      </c>
    </row>
    <row r="404" spans="2:47" s="48" customFormat="1" x14ac:dyDescent="0.2">
      <c r="B404" s="48" t="s">
        <v>125</v>
      </c>
      <c r="C404" s="48" t="s">
        <v>244</v>
      </c>
      <c r="D404" s="108">
        <v>2003</v>
      </c>
      <c r="E404" s="82" t="s">
        <v>68</v>
      </c>
      <c r="L404" s="67"/>
      <c r="M404" s="384"/>
      <c r="N404" s="384"/>
      <c r="O404" s="384"/>
      <c r="P404" s="384"/>
      <c r="Q404" s="384"/>
      <c r="R404" s="384"/>
      <c r="S404" s="384"/>
      <c r="Z404" s="67"/>
      <c r="AA404" s="384"/>
      <c r="AB404" s="384"/>
      <c r="AC404" s="384"/>
      <c r="AD404" s="384"/>
      <c r="AE404" s="384"/>
      <c r="AF404" s="384"/>
      <c r="AG404" s="384"/>
      <c r="AH404" s="53" t="s">
        <v>103</v>
      </c>
      <c r="AI404" s="53" t="s">
        <v>103</v>
      </c>
      <c r="AJ404" s="53" t="s">
        <v>103</v>
      </c>
      <c r="AK404" s="53" t="s">
        <v>103</v>
      </c>
      <c r="AL404" s="53" t="s">
        <v>103</v>
      </c>
      <c r="AM404" s="53" t="s">
        <v>103</v>
      </c>
      <c r="AN404" s="85">
        <v>1205</v>
      </c>
      <c r="AO404" s="384">
        <v>5351</v>
      </c>
      <c r="AP404" s="384">
        <v>411</v>
      </c>
      <c r="AQ404" s="384">
        <v>1782</v>
      </c>
      <c r="AR404" s="384">
        <v>308</v>
      </c>
      <c r="AS404" s="384">
        <v>101</v>
      </c>
      <c r="AT404" s="384">
        <v>63</v>
      </c>
      <c r="AU404" s="384">
        <v>8016</v>
      </c>
    </row>
    <row r="405" spans="2:47" s="48" customFormat="1" x14ac:dyDescent="0.2">
      <c r="B405" s="48" t="s">
        <v>125</v>
      </c>
      <c r="C405" s="48" t="s">
        <v>245</v>
      </c>
      <c r="D405" s="108">
        <v>2003</v>
      </c>
      <c r="E405" s="82" t="s">
        <v>69</v>
      </c>
      <c r="L405" s="67"/>
      <c r="M405" s="384"/>
      <c r="N405" s="384"/>
      <c r="O405" s="384"/>
      <c r="P405" s="384"/>
      <c r="Q405" s="384"/>
      <c r="R405" s="384"/>
      <c r="S405" s="384"/>
      <c r="Z405" s="67"/>
      <c r="AA405" s="384"/>
      <c r="AB405" s="384"/>
      <c r="AC405" s="384"/>
      <c r="AD405" s="384"/>
      <c r="AE405" s="384"/>
      <c r="AF405" s="384"/>
      <c r="AG405" s="384"/>
      <c r="AH405" s="48">
        <v>1161</v>
      </c>
      <c r="AI405" s="48">
        <v>0</v>
      </c>
      <c r="AJ405" s="48">
        <v>39</v>
      </c>
      <c r="AK405" s="48">
        <v>291</v>
      </c>
      <c r="AL405" s="48">
        <v>0</v>
      </c>
      <c r="AM405" s="48">
        <v>0</v>
      </c>
      <c r="AN405" s="85">
        <v>1491</v>
      </c>
      <c r="AO405" s="384">
        <v>7604</v>
      </c>
      <c r="AP405" s="384">
        <v>0</v>
      </c>
      <c r="AQ405" s="384">
        <v>521</v>
      </c>
      <c r="AR405" s="384">
        <v>4685.97</v>
      </c>
      <c r="AS405" s="384">
        <v>0</v>
      </c>
      <c r="AT405" s="384">
        <v>0</v>
      </c>
      <c r="AU405" s="384">
        <v>12810.97</v>
      </c>
    </row>
    <row r="406" spans="2:47" s="48" customFormat="1" x14ac:dyDescent="0.2">
      <c r="B406" s="48" t="s">
        <v>125</v>
      </c>
      <c r="C406" s="48" t="s">
        <v>246</v>
      </c>
      <c r="D406" s="108">
        <v>2003</v>
      </c>
      <c r="E406" s="82" t="s">
        <v>70</v>
      </c>
      <c r="L406" s="67"/>
      <c r="M406" s="384"/>
      <c r="N406" s="384"/>
      <c r="O406" s="384"/>
      <c r="P406" s="384"/>
      <c r="Q406" s="384"/>
      <c r="R406" s="384"/>
      <c r="S406" s="384"/>
      <c r="Z406" s="67"/>
      <c r="AA406" s="384"/>
      <c r="AB406" s="384"/>
      <c r="AC406" s="384"/>
      <c r="AD406" s="384"/>
      <c r="AE406" s="384"/>
      <c r="AF406" s="384"/>
      <c r="AG406" s="384"/>
      <c r="AH406" s="48">
        <v>3916</v>
      </c>
      <c r="AI406" s="48">
        <v>227</v>
      </c>
      <c r="AJ406" s="48">
        <v>9</v>
      </c>
      <c r="AK406" s="48">
        <v>142</v>
      </c>
      <c r="AL406" s="48">
        <v>76</v>
      </c>
      <c r="AM406" s="48">
        <v>0</v>
      </c>
      <c r="AN406" s="85">
        <v>4370</v>
      </c>
      <c r="AO406" s="384">
        <v>41054</v>
      </c>
      <c r="AP406" s="384">
        <v>2753</v>
      </c>
      <c r="AQ406" s="384">
        <v>124</v>
      </c>
      <c r="AR406" s="384">
        <v>2297</v>
      </c>
      <c r="AS406" s="384">
        <v>1450</v>
      </c>
      <c r="AT406" s="384">
        <v>0</v>
      </c>
      <c r="AU406" s="384">
        <v>47678</v>
      </c>
    </row>
    <row r="407" spans="2:47" s="48" customFormat="1" x14ac:dyDescent="0.2">
      <c r="B407" s="48" t="s">
        <v>125</v>
      </c>
      <c r="C407" s="48" t="s">
        <v>247</v>
      </c>
      <c r="D407" s="108">
        <v>2003</v>
      </c>
      <c r="E407" s="82" t="s">
        <v>71</v>
      </c>
      <c r="L407" s="67"/>
      <c r="M407" s="384"/>
      <c r="N407" s="384"/>
      <c r="O407" s="384"/>
      <c r="P407" s="384"/>
      <c r="Q407" s="384"/>
      <c r="R407" s="384"/>
      <c r="S407" s="384"/>
      <c r="Z407" s="67"/>
      <c r="AA407" s="384"/>
      <c r="AB407" s="384"/>
      <c r="AC407" s="384"/>
      <c r="AD407" s="384"/>
      <c r="AE407" s="384"/>
      <c r="AF407" s="384"/>
      <c r="AG407" s="384"/>
      <c r="AH407" s="48">
        <v>320</v>
      </c>
      <c r="AI407" s="48">
        <v>108</v>
      </c>
      <c r="AJ407" s="48">
        <v>0</v>
      </c>
      <c r="AK407" s="48">
        <v>0</v>
      </c>
      <c r="AL407" s="48">
        <v>0</v>
      </c>
      <c r="AM407" s="48">
        <v>0</v>
      </c>
      <c r="AN407" s="85">
        <v>428</v>
      </c>
      <c r="AO407" s="384">
        <v>2324</v>
      </c>
      <c r="AP407" s="384">
        <v>321</v>
      </c>
      <c r="AQ407" s="384">
        <v>0</v>
      </c>
      <c r="AR407" s="384">
        <v>0</v>
      </c>
      <c r="AS407" s="384">
        <v>0</v>
      </c>
      <c r="AT407" s="384">
        <v>0</v>
      </c>
      <c r="AU407" s="384">
        <v>2645</v>
      </c>
    </row>
    <row r="408" spans="2:47" s="48" customFormat="1" x14ac:dyDescent="0.2">
      <c r="B408" s="48" t="s">
        <v>125</v>
      </c>
      <c r="C408" s="48" t="s">
        <v>248</v>
      </c>
      <c r="D408" s="108">
        <v>2003</v>
      </c>
      <c r="E408" s="82" t="s">
        <v>72</v>
      </c>
      <c r="L408" s="67"/>
      <c r="M408" s="384"/>
      <c r="N408" s="384"/>
      <c r="O408" s="384"/>
      <c r="P408" s="384"/>
      <c r="Q408" s="384"/>
      <c r="R408" s="384"/>
      <c r="S408" s="384"/>
      <c r="Z408" s="67"/>
      <c r="AA408" s="384"/>
      <c r="AB408" s="384"/>
      <c r="AC408" s="384"/>
      <c r="AD408" s="384"/>
      <c r="AE408" s="384"/>
      <c r="AF408" s="384"/>
      <c r="AG408" s="384"/>
      <c r="AH408" s="48">
        <v>1434</v>
      </c>
      <c r="AI408" s="48">
        <v>63</v>
      </c>
      <c r="AJ408" s="48">
        <v>121</v>
      </c>
      <c r="AK408" s="48">
        <v>0</v>
      </c>
      <c r="AL408" s="48">
        <v>0</v>
      </c>
      <c r="AM408" s="48">
        <v>0</v>
      </c>
      <c r="AN408" s="85">
        <v>1618</v>
      </c>
      <c r="AO408" s="384">
        <v>6931</v>
      </c>
      <c r="AP408" s="384">
        <v>835</v>
      </c>
      <c r="AQ408" s="384">
        <v>1273</v>
      </c>
      <c r="AR408" s="384">
        <v>0</v>
      </c>
      <c r="AS408" s="384">
        <v>0</v>
      </c>
      <c r="AT408" s="384">
        <v>0</v>
      </c>
      <c r="AU408" s="384">
        <v>9039</v>
      </c>
    </row>
    <row r="409" spans="2:47" s="48" customFormat="1" x14ac:dyDescent="0.2">
      <c r="B409" s="48" t="s">
        <v>125</v>
      </c>
      <c r="C409" s="48" t="s">
        <v>249</v>
      </c>
      <c r="D409" s="108">
        <v>2003</v>
      </c>
      <c r="E409" s="82" t="s">
        <v>73</v>
      </c>
      <c r="L409" s="67"/>
      <c r="M409" s="384"/>
      <c r="N409" s="384"/>
      <c r="O409" s="384"/>
      <c r="P409" s="384"/>
      <c r="Q409" s="384"/>
      <c r="R409" s="384"/>
      <c r="S409" s="384"/>
      <c r="Z409" s="67"/>
      <c r="AA409" s="384"/>
      <c r="AB409" s="384"/>
      <c r="AC409" s="384"/>
      <c r="AD409" s="384"/>
      <c r="AE409" s="384"/>
      <c r="AF409" s="384"/>
      <c r="AG409" s="384"/>
      <c r="AH409" s="48">
        <v>1886</v>
      </c>
      <c r="AI409" s="48">
        <v>0</v>
      </c>
      <c r="AJ409" s="48">
        <v>187</v>
      </c>
      <c r="AK409" s="48">
        <v>96</v>
      </c>
      <c r="AL409" s="48">
        <v>0</v>
      </c>
      <c r="AM409" s="48">
        <v>0</v>
      </c>
      <c r="AN409" s="85">
        <v>2169</v>
      </c>
      <c r="AO409" s="384">
        <v>11832</v>
      </c>
      <c r="AP409" s="384">
        <v>0</v>
      </c>
      <c r="AQ409" s="384">
        <v>3365</v>
      </c>
      <c r="AR409" s="384">
        <v>2179</v>
      </c>
      <c r="AS409" s="384">
        <v>0</v>
      </c>
      <c r="AT409" s="384">
        <v>0</v>
      </c>
      <c r="AU409" s="384">
        <v>17376</v>
      </c>
    </row>
    <row r="410" spans="2:47" s="48" customFormat="1" x14ac:dyDescent="0.2">
      <c r="B410" s="48" t="s">
        <v>125</v>
      </c>
      <c r="C410" s="48" t="s">
        <v>250</v>
      </c>
      <c r="D410" s="108">
        <v>2003</v>
      </c>
      <c r="E410" s="82" t="s">
        <v>74</v>
      </c>
      <c r="L410" s="67"/>
      <c r="M410" s="384"/>
      <c r="N410" s="384"/>
      <c r="O410" s="384"/>
      <c r="P410" s="384"/>
      <c r="Q410" s="384"/>
      <c r="R410" s="384"/>
      <c r="S410" s="384"/>
      <c r="Z410" s="67"/>
      <c r="AA410" s="384"/>
      <c r="AB410" s="384"/>
      <c r="AC410" s="384"/>
      <c r="AD410" s="384"/>
      <c r="AE410" s="384"/>
      <c r="AF410" s="384"/>
      <c r="AG410" s="384"/>
      <c r="AH410" s="48">
        <v>1317</v>
      </c>
      <c r="AI410" s="48">
        <v>345</v>
      </c>
      <c r="AJ410" s="48">
        <v>0</v>
      </c>
      <c r="AK410" s="48">
        <v>0</v>
      </c>
      <c r="AL410" s="48">
        <v>24</v>
      </c>
      <c r="AM410" s="48">
        <v>0</v>
      </c>
      <c r="AN410" s="85">
        <v>1686</v>
      </c>
      <c r="AO410" s="384">
        <v>8460</v>
      </c>
      <c r="AP410" s="384">
        <v>2147</v>
      </c>
      <c r="AQ410" s="384">
        <v>0</v>
      </c>
      <c r="AR410" s="384">
        <v>0</v>
      </c>
      <c r="AS410" s="384">
        <v>378</v>
      </c>
      <c r="AT410" s="384">
        <v>0</v>
      </c>
      <c r="AU410" s="384">
        <v>10985</v>
      </c>
    </row>
    <row r="411" spans="2:47" s="48" customFormat="1" x14ac:dyDescent="0.2">
      <c r="B411" s="48" t="s">
        <v>125</v>
      </c>
      <c r="C411" s="48" t="s">
        <v>251</v>
      </c>
      <c r="D411" s="108">
        <v>2003</v>
      </c>
      <c r="E411" s="82" t="s">
        <v>75</v>
      </c>
      <c r="L411" s="67"/>
      <c r="M411" s="384"/>
      <c r="N411" s="384"/>
      <c r="O411" s="384"/>
      <c r="P411" s="384"/>
      <c r="Q411" s="384"/>
      <c r="R411" s="384"/>
      <c r="S411" s="384"/>
      <c r="Z411" s="67"/>
      <c r="AA411" s="384"/>
      <c r="AB411" s="384"/>
      <c r="AC411" s="384"/>
      <c r="AD411" s="384"/>
      <c r="AE411" s="384"/>
      <c r="AF411" s="384"/>
      <c r="AG411" s="384"/>
      <c r="AH411" s="48">
        <v>492</v>
      </c>
      <c r="AI411" s="48">
        <v>41</v>
      </c>
      <c r="AJ411" s="48">
        <v>0</v>
      </c>
      <c r="AK411" s="48">
        <v>0</v>
      </c>
      <c r="AL411" s="48">
        <v>12</v>
      </c>
      <c r="AM411" s="48">
        <v>0</v>
      </c>
      <c r="AN411" s="85">
        <v>545</v>
      </c>
      <c r="AO411" s="384">
        <v>1868</v>
      </c>
      <c r="AP411" s="384">
        <v>740</v>
      </c>
      <c r="AQ411" s="384">
        <v>0</v>
      </c>
      <c r="AR411" s="384">
        <v>0</v>
      </c>
      <c r="AS411" s="384">
        <v>185</v>
      </c>
      <c r="AT411" s="384">
        <v>0</v>
      </c>
      <c r="AU411" s="384">
        <v>2793</v>
      </c>
    </row>
    <row r="412" spans="2:47" s="48" customFormat="1" x14ac:dyDescent="0.2">
      <c r="B412" s="48" t="s">
        <v>125</v>
      </c>
      <c r="C412" s="48" t="s">
        <v>252</v>
      </c>
      <c r="D412" s="108">
        <v>2003</v>
      </c>
      <c r="E412" s="82" t="s">
        <v>76</v>
      </c>
      <c r="L412" s="67"/>
      <c r="M412" s="384"/>
      <c r="N412" s="384"/>
      <c r="O412" s="384"/>
      <c r="P412" s="384"/>
      <c r="Q412" s="384"/>
      <c r="R412" s="384"/>
      <c r="S412" s="384"/>
      <c r="Z412" s="67"/>
      <c r="AA412" s="384"/>
      <c r="AB412" s="384"/>
      <c r="AC412" s="384"/>
      <c r="AD412" s="384"/>
      <c r="AE412" s="384"/>
      <c r="AF412" s="384"/>
      <c r="AG412" s="384"/>
      <c r="AH412" s="48">
        <v>763</v>
      </c>
      <c r="AI412" s="48">
        <v>0</v>
      </c>
      <c r="AJ412" s="48">
        <v>638</v>
      </c>
      <c r="AK412" s="48">
        <v>70</v>
      </c>
      <c r="AL412" s="48">
        <v>0</v>
      </c>
      <c r="AM412" s="48">
        <v>0</v>
      </c>
      <c r="AN412" s="85">
        <v>1471</v>
      </c>
      <c r="AO412" s="384">
        <v>6263</v>
      </c>
      <c r="AP412" s="384">
        <v>0</v>
      </c>
      <c r="AQ412" s="384">
        <v>10298</v>
      </c>
      <c r="AR412" s="384">
        <v>1050</v>
      </c>
      <c r="AS412" s="384">
        <v>0</v>
      </c>
      <c r="AT412" s="384">
        <v>0</v>
      </c>
      <c r="AU412" s="384">
        <v>17611</v>
      </c>
    </row>
    <row r="413" spans="2:47" s="48" customFormat="1" x14ac:dyDescent="0.2">
      <c r="B413" s="48" t="s">
        <v>125</v>
      </c>
      <c r="C413" s="48" t="s">
        <v>253</v>
      </c>
      <c r="D413" s="108">
        <v>2003</v>
      </c>
      <c r="E413" s="82" t="s">
        <v>77</v>
      </c>
      <c r="L413" s="67"/>
      <c r="M413" s="384"/>
      <c r="N413" s="384"/>
      <c r="O413" s="384"/>
      <c r="P413" s="384"/>
      <c r="Q413" s="384"/>
      <c r="R413" s="384"/>
      <c r="S413" s="384"/>
      <c r="Z413" s="67"/>
      <c r="AA413" s="384"/>
      <c r="AB413" s="384"/>
      <c r="AC413" s="384"/>
      <c r="AD413" s="384"/>
      <c r="AE413" s="384"/>
      <c r="AF413" s="384"/>
      <c r="AG413" s="384"/>
      <c r="AH413" s="48">
        <v>2129</v>
      </c>
      <c r="AI413" s="48">
        <v>99</v>
      </c>
      <c r="AJ413" s="48">
        <v>197</v>
      </c>
      <c r="AK413" s="48">
        <v>84</v>
      </c>
      <c r="AL413" s="48">
        <v>59</v>
      </c>
      <c r="AM413" s="48">
        <v>0</v>
      </c>
      <c r="AN413" s="85">
        <v>2568</v>
      </c>
      <c r="AO413" s="384">
        <v>15698</v>
      </c>
      <c r="AP413" s="384">
        <v>796</v>
      </c>
      <c r="AQ413" s="384">
        <v>2708</v>
      </c>
      <c r="AR413" s="384">
        <v>2036</v>
      </c>
      <c r="AS413" s="384">
        <v>928</v>
      </c>
      <c r="AT413" s="384">
        <v>0</v>
      </c>
      <c r="AU413" s="384">
        <v>22166</v>
      </c>
    </row>
    <row r="414" spans="2:47" s="48" customFormat="1" x14ac:dyDescent="0.2">
      <c r="B414" s="48" t="s">
        <v>125</v>
      </c>
      <c r="C414" s="48" t="s">
        <v>254</v>
      </c>
      <c r="D414" s="108">
        <v>2003</v>
      </c>
      <c r="E414" s="82" t="s">
        <v>78</v>
      </c>
      <c r="L414" s="67"/>
      <c r="M414" s="384"/>
      <c r="N414" s="384"/>
      <c r="O414" s="384"/>
      <c r="P414" s="384"/>
      <c r="Q414" s="384"/>
      <c r="R414" s="384"/>
      <c r="S414" s="384"/>
      <c r="Z414" s="67"/>
      <c r="AA414" s="384"/>
      <c r="AB414" s="384"/>
      <c r="AC414" s="384"/>
      <c r="AD414" s="384"/>
      <c r="AE414" s="384"/>
      <c r="AF414" s="384"/>
      <c r="AG414" s="384"/>
      <c r="AH414" s="48">
        <v>640</v>
      </c>
      <c r="AI414" s="48">
        <v>32</v>
      </c>
      <c r="AJ414" s="48">
        <v>127</v>
      </c>
      <c r="AK414" s="48">
        <v>27</v>
      </c>
      <c r="AL414" s="48">
        <v>15</v>
      </c>
      <c r="AM414" s="48">
        <v>7</v>
      </c>
      <c r="AN414" s="85">
        <v>848</v>
      </c>
      <c r="AO414" s="384">
        <v>3465</v>
      </c>
      <c r="AP414" s="384">
        <v>215</v>
      </c>
      <c r="AQ414" s="384">
        <v>2995</v>
      </c>
      <c r="AR414" s="384">
        <v>390</v>
      </c>
      <c r="AS414" s="384">
        <v>196</v>
      </c>
      <c r="AT414" s="384">
        <v>152</v>
      </c>
      <c r="AU414" s="384">
        <v>7413</v>
      </c>
    </row>
    <row r="415" spans="2:47" s="48" customFormat="1" x14ac:dyDescent="0.2">
      <c r="B415" s="48" t="s">
        <v>125</v>
      </c>
      <c r="C415" s="48" t="s">
        <v>255</v>
      </c>
      <c r="D415" s="108">
        <v>2003</v>
      </c>
      <c r="E415" s="82" t="s">
        <v>79</v>
      </c>
      <c r="L415" s="67"/>
      <c r="M415" s="384"/>
      <c r="N415" s="384"/>
      <c r="O415" s="384"/>
      <c r="P415" s="384"/>
      <c r="Q415" s="384"/>
      <c r="R415" s="384"/>
      <c r="S415" s="384"/>
      <c r="Z415" s="67"/>
      <c r="AA415" s="384"/>
      <c r="AB415" s="384"/>
      <c r="AC415" s="384"/>
      <c r="AD415" s="384"/>
      <c r="AE415" s="384"/>
      <c r="AF415" s="384"/>
      <c r="AG415" s="384"/>
      <c r="AH415" s="53" t="s">
        <v>103</v>
      </c>
      <c r="AI415" s="53" t="s">
        <v>103</v>
      </c>
      <c r="AJ415" s="53" t="s">
        <v>103</v>
      </c>
      <c r="AK415" s="53" t="s">
        <v>103</v>
      </c>
      <c r="AL415" s="53" t="s">
        <v>103</v>
      </c>
      <c r="AM415" s="53" t="s">
        <v>103</v>
      </c>
      <c r="AN415" s="85">
        <v>1834</v>
      </c>
      <c r="AO415" s="384">
        <v>10864</v>
      </c>
      <c r="AP415" s="384">
        <v>395</v>
      </c>
      <c r="AQ415" s="384">
        <v>440</v>
      </c>
      <c r="AR415" s="384">
        <v>1165</v>
      </c>
      <c r="AS415" s="384">
        <v>631</v>
      </c>
      <c r="AT415" s="384">
        <v>39</v>
      </c>
      <c r="AU415" s="384">
        <v>13534</v>
      </c>
    </row>
    <row r="416" spans="2:47" s="48" customFormat="1" x14ac:dyDescent="0.2">
      <c r="B416" s="48" t="s">
        <v>125</v>
      </c>
      <c r="C416" s="48" t="s">
        <v>256</v>
      </c>
      <c r="D416" s="108">
        <v>2003</v>
      </c>
      <c r="E416" s="82" t="s">
        <v>80</v>
      </c>
      <c r="L416" s="67"/>
      <c r="M416" s="384"/>
      <c r="N416" s="384"/>
      <c r="O416" s="384"/>
      <c r="P416" s="384"/>
      <c r="Q416" s="384"/>
      <c r="R416" s="384"/>
      <c r="S416" s="384"/>
      <c r="Z416" s="67"/>
      <c r="AA416" s="384"/>
      <c r="AB416" s="384"/>
      <c r="AC416" s="384"/>
      <c r="AD416" s="384"/>
      <c r="AE416" s="384"/>
      <c r="AF416" s="384"/>
      <c r="AG416" s="384"/>
      <c r="AH416" s="48">
        <v>947</v>
      </c>
      <c r="AI416" s="48">
        <v>0</v>
      </c>
      <c r="AJ416" s="48">
        <v>378</v>
      </c>
      <c r="AK416" s="48">
        <v>254</v>
      </c>
      <c r="AL416" s="48">
        <v>0</v>
      </c>
      <c r="AM416" s="48">
        <v>0</v>
      </c>
      <c r="AN416" s="85">
        <v>1579</v>
      </c>
      <c r="AO416" s="384">
        <v>4016</v>
      </c>
      <c r="AP416" s="384">
        <v>0</v>
      </c>
      <c r="AQ416" s="384">
        <v>2715</v>
      </c>
      <c r="AR416" s="384">
        <v>2067</v>
      </c>
      <c r="AS416" s="384">
        <v>0</v>
      </c>
      <c r="AT416" s="384">
        <v>0</v>
      </c>
      <c r="AU416" s="384">
        <v>8798</v>
      </c>
    </row>
    <row r="417" spans="2:47" s="48" customFormat="1" x14ac:dyDescent="0.2">
      <c r="B417" s="48" t="s">
        <v>125</v>
      </c>
      <c r="C417" s="48" t="s">
        <v>257</v>
      </c>
      <c r="D417" s="108">
        <v>2003</v>
      </c>
      <c r="E417" s="82" t="s">
        <v>24</v>
      </c>
      <c r="M417" s="384"/>
      <c r="N417" s="384"/>
      <c r="O417" s="384"/>
      <c r="P417" s="384"/>
      <c r="Q417" s="384"/>
      <c r="R417" s="384"/>
      <c r="S417" s="384"/>
      <c r="AA417" s="384"/>
      <c r="AB417" s="384"/>
      <c r="AC417" s="384"/>
      <c r="AD417" s="384"/>
      <c r="AE417" s="384"/>
      <c r="AF417" s="384"/>
      <c r="AG417" s="384"/>
      <c r="AH417" s="48">
        <v>56342</v>
      </c>
      <c r="AI417" s="48">
        <v>2724</v>
      </c>
      <c r="AJ417" s="48">
        <v>4677</v>
      </c>
      <c r="AK417" s="48">
        <v>2073</v>
      </c>
      <c r="AL417" s="48">
        <v>853</v>
      </c>
      <c r="AM417" s="48">
        <v>317</v>
      </c>
      <c r="AN417" s="50">
        <v>67266</v>
      </c>
      <c r="AO417" s="384">
        <v>344315</v>
      </c>
      <c r="AP417" s="384">
        <v>38324</v>
      </c>
      <c r="AQ417" s="384">
        <v>72675</v>
      </c>
      <c r="AR417" s="384">
        <v>31180.97</v>
      </c>
      <c r="AS417" s="384">
        <v>11271.99</v>
      </c>
      <c r="AT417" s="384">
        <v>3263</v>
      </c>
      <c r="AU417" s="384">
        <v>501029.95999999996</v>
      </c>
    </row>
    <row r="418" spans="2:47" s="48" customFormat="1" x14ac:dyDescent="0.2">
      <c r="B418" s="48" t="s">
        <v>125</v>
      </c>
      <c r="C418" s="48" t="s">
        <v>258</v>
      </c>
      <c r="D418" s="108">
        <v>2004</v>
      </c>
      <c r="E418" s="82" t="s">
        <v>49</v>
      </c>
      <c r="L418" s="67"/>
      <c r="M418" s="384"/>
      <c r="N418" s="384"/>
      <c r="O418" s="384"/>
      <c r="P418" s="384"/>
      <c r="Q418" s="384"/>
      <c r="R418" s="384"/>
      <c r="S418" s="384"/>
      <c r="Z418" s="67"/>
      <c r="AA418" s="384"/>
      <c r="AB418" s="384"/>
      <c r="AC418" s="384"/>
      <c r="AD418" s="384"/>
      <c r="AE418" s="384"/>
      <c r="AF418" s="384"/>
      <c r="AG418" s="384"/>
      <c r="AH418" s="48">
        <v>2034</v>
      </c>
      <c r="AI418" s="48">
        <v>9</v>
      </c>
      <c r="AJ418" s="48">
        <v>591</v>
      </c>
      <c r="AK418" s="48">
        <v>256</v>
      </c>
      <c r="AL418" s="48">
        <v>5</v>
      </c>
      <c r="AM418" s="48">
        <v>9</v>
      </c>
      <c r="AN418" s="85">
        <v>2904</v>
      </c>
      <c r="AO418" s="384">
        <v>6892</v>
      </c>
      <c r="AP418" s="384">
        <v>82</v>
      </c>
      <c r="AQ418" s="384">
        <v>6094</v>
      </c>
      <c r="AR418" s="384">
        <v>3798.25</v>
      </c>
      <c r="AS418" s="384">
        <v>51</v>
      </c>
      <c r="AT418" s="384">
        <v>173</v>
      </c>
      <c r="AU418" s="384">
        <v>17090.25</v>
      </c>
    </row>
    <row r="419" spans="2:47" s="48" customFormat="1" x14ac:dyDescent="0.2">
      <c r="B419" s="48" t="s">
        <v>125</v>
      </c>
      <c r="C419" s="48" t="s">
        <v>259</v>
      </c>
      <c r="D419" s="108">
        <v>2004</v>
      </c>
      <c r="E419" s="82" t="s">
        <v>50</v>
      </c>
      <c r="L419" s="67"/>
      <c r="M419" s="384"/>
      <c r="N419" s="384"/>
      <c r="O419" s="384"/>
      <c r="P419" s="384"/>
      <c r="Q419" s="384"/>
      <c r="R419" s="384"/>
      <c r="S419" s="384"/>
      <c r="Z419" s="67"/>
      <c r="AA419" s="384"/>
      <c r="AB419" s="384"/>
      <c r="AC419" s="384"/>
      <c r="AD419" s="384"/>
      <c r="AE419" s="384"/>
      <c r="AF419" s="384"/>
      <c r="AG419" s="384"/>
      <c r="AH419" s="48">
        <v>1627</v>
      </c>
      <c r="AI419" s="48">
        <v>80</v>
      </c>
      <c r="AJ419" s="48">
        <v>134</v>
      </c>
      <c r="AK419" s="48">
        <v>67</v>
      </c>
      <c r="AL419" s="48">
        <v>31</v>
      </c>
      <c r="AM419" s="48">
        <v>0</v>
      </c>
      <c r="AN419" s="85">
        <v>1939</v>
      </c>
      <c r="AO419" s="384">
        <v>16945.599999999999</v>
      </c>
      <c r="AP419" s="384">
        <v>767</v>
      </c>
      <c r="AQ419" s="384">
        <v>1457</v>
      </c>
      <c r="AR419" s="384">
        <v>751</v>
      </c>
      <c r="AS419" s="384">
        <v>272.39999999999998</v>
      </c>
      <c r="AT419" s="384">
        <v>0</v>
      </c>
      <c r="AU419" s="384">
        <v>20193</v>
      </c>
    </row>
    <row r="420" spans="2:47" s="48" customFormat="1" x14ac:dyDescent="0.2">
      <c r="B420" s="48" t="s">
        <v>125</v>
      </c>
      <c r="C420" s="48" t="s">
        <v>260</v>
      </c>
      <c r="D420" s="108">
        <v>2004</v>
      </c>
      <c r="E420" s="82" t="s">
        <v>51</v>
      </c>
      <c r="L420" s="67"/>
      <c r="M420" s="384"/>
      <c r="N420" s="384"/>
      <c r="O420" s="384"/>
      <c r="P420" s="384"/>
      <c r="Q420" s="384"/>
      <c r="R420" s="384"/>
      <c r="S420" s="384"/>
      <c r="Z420" s="67"/>
      <c r="AA420" s="384"/>
      <c r="AB420" s="384"/>
      <c r="AC420" s="384"/>
      <c r="AD420" s="384"/>
      <c r="AE420" s="384"/>
      <c r="AF420" s="384"/>
      <c r="AG420" s="384"/>
      <c r="AH420" s="48">
        <v>1398</v>
      </c>
      <c r="AI420" s="48">
        <v>116</v>
      </c>
      <c r="AJ420" s="48">
        <v>0</v>
      </c>
      <c r="AK420" s="48">
        <v>0</v>
      </c>
      <c r="AL420" s="48">
        <v>296</v>
      </c>
      <c r="AM420" s="48">
        <v>0</v>
      </c>
      <c r="AN420" s="85">
        <v>1810</v>
      </c>
      <c r="AO420" s="384">
        <v>4408</v>
      </c>
      <c r="AP420" s="384">
        <v>377</v>
      </c>
      <c r="AQ420" s="384">
        <v>0</v>
      </c>
      <c r="AR420" s="384">
        <v>0</v>
      </c>
      <c r="AS420" s="384">
        <v>1544</v>
      </c>
      <c r="AT420" s="384">
        <v>0</v>
      </c>
      <c r="AU420" s="384">
        <v>6329</v>
      </c>
    </row>
    <row r="421" spans="2:47" s="48" customFormat="1" x14ac:dyDescent="0.2">
      <c r="B421" s="48" t="s">
        <v>125</v>
      </c>
      <c r="C421" s="48" t="s">
        <v>261</v>
      </c>
      <c r="D421" s="108">
        <v>2004</v>
      </c>
      <c r="E421" s="82" t="s">
        <v>52</v>
      </c>
      <c r="L421" s="67"/>
      <c r="M421" s="384"/>
      <c r="N421" s="384"/>
      <c r="O421" s="384"/>
      <c r="P421" s="384"/>
      <c r="Q421" s="384"/>
      <c r="R421" s="384"/>
      <c r="S421" s="384"/>
      <c r="Z421" s="67"/>
      <c r="AA421" s="384"/>
      <c r="AB421" s="384"/>
      <c r="AC421" s="384"/>
      <c r="AD421" s="384"/>
      <c r="AE421" s="384"/>
      <c r="AF421" s="384"/>
      <c r="AG421" s="384"/>
      <c r="AH421" s="48">
        <v>961</v>
      </c>
      <c r="AI421" s="48">
        <v>0</v>
      </c>
      <c r="AJ421" s="48">
        <v>64</v>
      </c>
      <c r="AK421" s="48">
        <v>35</v>
      </c>
      <c r="AL421" s="48">
        <v>0</v>
      </c>
      <c r="AM421" s="48">
        <v>0</v>
      </c>
      <c r="AN421" s="85">
        <v>1060</v>
      </c>
      <c r="AO421" s="384">
        <v>7299.9</v>
      </c>
      <c r="AP421" s="384">
        <v>0</v>
      </c>
      <c r="AQ421" s="384">
        <v>967.25</v>
      </c>
      <c r="AR421" s="384">
        <v>259.5</v>
      </c>
      <c r="AS421" s="384">
        <v>0</v>
      </c>
      <c r="AT421" s="384">
        <v>0</v>
      </c>
      <c r="AU421" s="384">
        <v>8526.65</v>
      </c>
    </row>
    <row r="422" spans="2:47" s="48" customFormat="1" x14ac:dyDescent="0.2">
      <c r="B422" s="48" t="s">
        <v>125</v>
      </c>
      <c r="C422" s="48" t="s">
        <v>262</v>
      </c>
      <c r="D422" s="108">
        <v>2004</v>
      </c>
      <c r="E422" s="82" t="s">
        <v>53</v>
      </c>
      <c r="L422" s="67"/>
      <c r="M422" s="384"/>
      <c r="N422" s="384"/>
      <c r="O422" s="384"/>
      <c r="P422" s="384"/>
      <c r="Q422" s="384"/>
      <c r="R422" s="384"/>
      <c r="S422" s="384"/>
      <c r="Z422" s="67"/>
      <c r="AA422" s="384"/>
      <c r="AB422" s="384"/>
      <c r="AC422" s="384"/>
      <c r="AD422" s="384"/>
      <c r="AE422" s="384"/>
      <c r="AF422" s="384"/>
      <c r="AG422" s="384"/>
      <c r="AH422" s="53" t="s">
        <v>103</v>
      </c>
      <c r="AI422" s="53" t="s">
        <v>103</v>
      </c>
      <c r="AJ422" s="53" t="s">
        <v>103</v>
      </c>
      <c r="AK422" s="53" t="s">
        <v>103</v>
      </c>
      <c r="AL422" s="53" t="s">
        <v>103</v>
      </c>
      <c r="AM422" s="53" t="s">
        <v>103</v>
      </c>
      <c r="AN422" s="85">
        <v>700</v>
      </c>
      <c r="AO422" s="384">
        <v>867</v>
      </c>
      <c r="AP422" s="384">
        <v>523.66</v>
      </c>
      <c r="AQ422" s="384">
        <v>4684.3</v>
      </c>
      <c r="AR422" s="384">
        <v>78.5</v>
      </c>
      <c r="AS422" s="384">
        <v>0</v>
      </c>
      <c r="AT422" s="384">
        <v>313.5</v>
      </c>
      <c r="AU422" s="384">
        <v>6466.96</v>
      </c>
    </row>
    <row r="423" spans="2:47" s="48" customFormat="1" x14ac:dyDescent="0.2">
      <c r="B423" s="48" t="s">
        <v>125</v>
      </c>
      <c r="C423" s="48" t="s">
        <v>263</v>
      </c>
      <c r="D423" s="108">
        <v>2004</v>
      </c>
      <c r="E423" s="82" t="s">
        <v>54</v>
      </c>
      <c r="L423" s="67"/>
      <c r="M423" s="384"/>
      <c r="N423" s="384"/>
      <c r="O423" s="384"/>
      <c r="P423" s="384"/>
      <c r="Q423" s="384"/>
      <c r="R423" s="384"/>
      <c r="S423" s="384"/>
      <c r="Z423" s="67"/>
      <c r="AA423" s="384"/>
      <c r="AB423" s="384"/>
      <c r="AC423" s="384"/>
      <c r="AD423" s="384"/>
      <c r="AE423" s="384"/>
      <c r="AF423" s="384"/>
      <c r="AG423" s="384"/>
      <c r="AH423" s="48">
        <v>1062</v>
      </c>
      <c r="AI423" s="48">
        <v>344</v>
      </c>
      <c r="AJ423" s="48">
        <v>539</v>
      </c>
      <c r="AK423" s="48">
        <v>44</v>
      </c>
      <c r="AL423" s="48">
        <v>33</v>
      </c>
      <c r="AM423" s="48">
        <v>28</v>
      </c>
      <c r="AN423" s="85">
        <v>2050</v>
      </c>
      <c r="AO423" s="384">
        <v>8336.75</v>
      </c>
      <c r="AP423" s="384">
        <v>10070.75</v>
      </c>
      <c r="AQ423" s="384">
        <v>7552.75</v>
      </c>
      <c r="AR423" s="384">
        <v>686.5</v>
      </c>
      <c r="AS423" s="384">
        <v>507</v>
      </c>
      <c r="AT423" s="384">
        <v>599</v>
      </c>
      <c r="AU423" s="384">
        <v>27752.75</v>
      </c>
    </row>
    <row r="424" spans="2:47" s="48" customFormat="1" x14ac:dyDescent="0.2">
      <c r="B424" s="48" t="s">
        <v>125</v>
      </c>
      <c r="C424" s="48" t="s">
        <v>264</v>
      </c>
      <c r="D424" s="108">
        <v>2004</v>
      </c>
      <c r="E424" s="82" t="s">
        <v>55</v>
      </c>
      <c r="L424" s="67"/>
      <c r="M424" s="384"/>
      <c r="N424" s="384"/>
      <c r="O424" s="384"/>
      <c r="P424" s="384"/>
      <c r="Q424" s="384"/>
      <c r="R424" s="384"/>
      <c r="S424" s="384"/>
      <c r="Z424" s="67"/>
      <c r="AA424" s="384"/>
      <c r="AB424" s="384"/>
      <c r="AC424" s="384"/>
      <c r="AD424" s="384"/>
      <c r="AE424" s="384"/>
      <c r="AF424" s="384"/>
      <c r="AG424" s="384"/>
      <c r="AH424" s="53" t="s">
        <v>103</v>
      </c>
      <c r="AI424" s="53" t="s">
        <v>103</v>
      </c>
      <c r="AJ424" s="53" t="s">
        <v>103</v>
      </c>
      <c r="AK424" s="53" t="s">
        <v>103</v>
      </c>
      <c r="AL424" s="53" t="s">
        <v>103</v>
      </c>
      <c r="AM424" s="53" t="s">
        <v>103</v>
      </c>
      <c r="AN424" s="85">
        <v>1870</v>
      </c>
      <c r="AO424" s="384">
        <v>5320.92</v>
      </c>
      <c r="AP424" s="384">
        <v>1780.85</v>
      </c>
      <c r="AQ424" s="384">
        <v>718.75</v>
      </c>
      <c r="AR424" s="384">
        <v>197.33</v>
      </c>
      <c r="AS424" s="384">
        <v>826.63</v>
      </c>
      <c r="AT424" s="384">
        <v>202.52</v>
      </c>
      <c r="AU424" s="384">
        <v>9047</v>
      </c>
    </row>
    <row r="425" spans="2:47" s="48" customFormat="1" x14ac:dyDescent="0.2">
      <c r="B425" s="48" t="s">
        <v>125</v>
      </c>
      <c r="C425" s="48" t="s">
        <v>265</v>
      </c>
      <c r="D425" s="108">
        <v>2004</v>
      </c>
      <c r="E425" s="82" t="s">
        <v>56</v>
      </c>
      <c r="L425" s="67"/>
      <c r="M425" s="384"/>
      <c r="N425" s="384"/>
      <c r="O425" s="384"/>
      <c r="P425" s="384"/>
      <c r="Q425" s="384"/>
      <c r="R425" s="384"/>
      <c r="S425" s="384"/>
      <c r="Z425" s="67"/>
      <c r="AA425" s="384"/>
      <c r="AB425" s="384"/>
      <c r="AC425" s="384"/>
      <c r="AD425" s="384"/>
      <c r="AE425" s="384"/>
      <c r="AF425" s="384"/>
      <c r="AG425" s="384"/>
      <c r="AH425" s="48">
        <v>996</v>
      </c>
      <c r="AI425" s="48">
        <v>0</v>
      </c>
      <c r="AJ425" s="48">
        <v>344</v>
      </c>
      <c r="AK425" s="48">
        <v>366</v>
      </c>
      <c r="AL425" s="48">
        <v>0</v>
      </c>
      <c r="AM425" s="48">
        <v>0</v>
      </c>
      <c r="AN425" s="85">
        <v>1706</v>
      </c>
      <c r="AO425" s="384">
        <v>5828</v>
      </c>
      <c r="AP425" s="384">
        <v>0</v>
      </c>
      <c r="AQ425" s="384">
        <v>3529</v>
      </c>
      <c r="AR425" s="384">
        <v>7664</v>
      </c>
      <c r="AS425" s="384">
        <v>0</v>
      </c>
      <c r="AT425" s="384">
        <v>0</v>
      </c>
      <c r="AU425" s="384">
        <v>17021</v>
      </c>
    </row>
    <row r="426" spans="2:47" s="48" customFormat="1" x14ac:dyDescent="0.2">
      <c r="B426" s="48" t="s">
        <v>125</v>
      </c>
      <c r="C426" s="48" t="s">
        <v>266</v>
      </c>
      <c r="D426" s="108">
        <v>2004</v>
      </c>
      <c r="E426" s="82" t="s">
        <v>57</v>
      </c>
      <c r="L426" s="67"/>
      <c r="M426" s="384"/>
      <c r="N426" s="384"/>
      <c r="O426" s="384"/>
      <c r="P426" s="384"/>
      <c r="Q426" s="384"/>
      <c r="R426" s="384"/>
      <c r="S426" s="384"/>
      <c r="Z426" s="67"/>
      <c r="AA426" s="384"/>
      <c r="AB426" s="384"/>
      <c r="AC426" s="384"/>
      <c r="AD426" s="384"/>
      <c r="AE426" s="384"/>
      <c r="AF426" s="384"/>
      <c r="AG426" s="384"/>
      <c r="AH426" s="53" t="s">
        <v>103</v>
      </c>
      <c r="AI426" s="53" t="s">
        <v>103</v>
      </c>
      <c r="AJ426" s="53" t="s">
        <v>103</v>
      </c>
      <c r="AK426" s="53" t="s">
        <v>103</v>
      </c>
      <c r="AL426" s="53" t="s">
        <v>103</v>
      </c>
      <c r="AM426" s="53" t="s">
        <v>103</v>
      </c>
      <c r="AN426" s="85">
        <v>1172</v>
      </c>
      <c r="AO426" s="384">
        <v>4080.75</v>
      </c>
      <c r="AP426" s="384">
        <v>10</v>
      </c>
      <c r="AQ426" s="384">
        <v>427.5</v>
      </c>
      <c r="AR426" s="384">
        <v>1604.75</v>
      </c>
      <c r="AS426" s="384">
        <v>62.25</v>
      </c>
      <c r="AT426" s="384">
        <v>0</v>
      </c>
      <c r="AU426" s="384">
        <v>6185.25</v>
      </c>
    </row>
    <row r="427" spans="2:47" s="48" customFormat="1" x14ac:dyDescent="0.2">
      <c r="B427" s="48" t="s">
        <v>125</v>
      </c>
      <c r="C427" s="48" t="s">
        <v>267</v>
      </c>
      <c r="D427" s="108">
        <v>2004</v>
      </c>
      <c r="E427" s="82" t="s">
        <v>58</v>
      </c>
      <c r="L427" s="67"/>
      <c r="M427" s="384"/>
      <c r="N427" s="384"/>
      <c r="O427" s="384"/>
      <c r="P427" s="384"/>
      <c r="Q427" s="384"/>
      <c r="R427" s="384"/>
      <c r="S427" s="384"/>
      <c r="Z427" s="67"/>
      <c r="AA427" s="384"/>
      <c r="AB427" s="384"/>
      <c r="AC427" s="384"/>
      <c r="AD427" s="384"/>
      <c r="AE427" s="384"/>
      <c r="AF427" s="384"/>
      <c r="AG427" s="384"/>
      <c r="AH427" s="48">
        <v>959</v>
      </c>
      <c r="AI427" s="48">
        <v>39</v>
      </c>
      <c r="AJ427" s="48">
        <v>425</v>
      </c>
      <c r="AK427" s="48">
        <v>0</v>
      </c>
      <c r="AL427" s="48">
        <v>0</v>
      </c>
      <c r="AM427" s="48">
        <v>0</v>
      </c>
      <c r="AN427" s="85">
        <v>1423</v>
      </c>
      <c r="AO427" s="384">
        <v>4657</v>
      </c>
      <c r="AP427" s="384">
        <v>120</v>
      </c>
      <c r="AQ427" s="384">
        <v>6127</v>
      </c>
      <c r="AR427" s="384">
        <v>0</v>
      </c>
      <c r="AS427" s="384">
        <v>0</v>
      </c>
      <c r="AT427" s="384">
        <v>0</v>
      </c>
      <c r="AU427" s="384">
        <v>10904</v>
      </c>
    </row>
    <row r="428" spans="2:47" s="48" customFormat="1" x14ac:dyDescent="0.2">
      <c r="B428" s="48" t="s">
        <v>125</v>
      </c>
      <c r="C428" s="48" t="s">
        <v>268</v>
      </c>
      <c r="D428" s="108">
        <v>2004</v>
      </c>
      <c r="E428" s="82" t="s">
        <v>59</v>
      </c>
      <c r="L428" s="67"/>
      <c r="M428" s="384"/>
      <c r="N428" s="384"/>
      <c r="O428" s="384"/>
      <c r="P428" s="384"/>
      <c r="Q428" s="384"/>
      <c r="R428" s="384"/>
      <c r="S428" s="384"/>
      <c r="Z428" s="67"/>
      <c r="AA428" s="384"/>
      <c r="AB428" s="384"/>
      <c r="AC428" s="384"/>
      <c r="AD428" s="384"/>
      <c r="AE428" s="384"/>
      <c r="AF428" s="384"/>
      <c r="AG428" s="384"/>
      <c r="AH428" s="48">
        <v>712</v>
      </c>
      <c r="AI428" s="48">
        <v>72</v>
      </c>
      <c r="AJ428" s="48">
        <v>40</v>
      </c>
      <c r="AK428" s="48">
        <v>52</v>
      </c>
      <c r="AL428" s="48">
        <v>73</v>
      </c>
      <c r="AM428" s="48">
        <v>16</v>
      </c>
      <c r="AN428" s="85">
        <v>965</v>
      </c>
      <c r="AO428" s="384">
        <v>4809.5</v>
      </c>
      <c r="AP428" s="384">
        <v>59</v>
      </c>
      <c r="AQ428" s="384">
        <v>542.75</v>
      </c>
      <c r="AR428" s="384">
        <v>853.5</v>
      </c>
      <c r="AS428" s="384">
        <v>519</v>
      </c>
      <c r="AT428" s="384">
        <v>167</v>
      </c>
      <c r="AU428" s="384">
        <v>6950.75</v>
      </c>
    </row>
    <row r="429" spans="2:47" s="48" customFormat="1" x14ac:dyDescent="0.2">
      <c r="B429" s="48" t="s">
        <v>125</v>
      </c>
      <c r="C429" s="48" t="s">
        <v>269</v>
      </c>
      <c r="D429" s="108">
        <v>2004</v>
      </c>
      <c r="E429" s="82" t="s">
        <v>60</v>
      </c>
      <c r="L429" s="67"/>
      <c r="M429" s="384"/>
      <c r="N429" s="384"/>
      <c r="O429" s="384"/>
      <c r="P429" s="384"/>
      <c r="Q429" s="384"/>
      <c r="R429" s="384"/>
      <c r="S429" s="384"/>
      <c r="Z429" s="67"/>
      <c r="AA429" s="384"/>
      <c r="AB429" s="384"/>
      <c r="AC429" s="384"/>
      <c r="AD429" s="384"/>
      <c r="AE429" s="384"/>
      <c r="AF429" s="384"/>
      <c r="AG429" s="384"/>
      <c r="AH429" s="48">
        <v>4759</v>
      </c>
      <c r="AI429" s="48">
        <v>118</v>
      </c>
      <c r="AJ429" s="48">
        <v>587</v>
      </c>
      <c r="AK429" s="48">
        <v>462</v>
      </c>
      <c r="AL429" s="48">
        <v>26</v>
      </c>
      <c r="AM429" s="48">
        <v>11</v>
      </c>
      <c r="AN429" s="85">
        <v>5963</v>
      </c>
      <c r="AO429" s="384">
        <v>21077</v>
      </c>
      <c r="AP429" s="384">
        <v>1777</v>
      </c>
      <c r="AQ429" s="384">
        <v>8012</v>
      </c>
      <c r="AR429" s="384">
        <v>7145</v>
      </c>
      <c r="AS429" s="384">
        <v>440</v>
      </c>
      <c r="AT429" s="384">
        <v>560</v>
      </c>
      <c r="AU429" s="384">
        <v>39011</v>
      </c>
    </row>
    <row r="430" spans="2:47" s="48" customFormat="1" x14ac:dyDescent="0.2">
      <c r="B430" s="48" t="s">
        <v>125</v>
      </c>
      <c r="C430" s="48" t="s">
        <v>270</v>
      </c>
      <c r="D430" s="108">
        <v>2004</v>
      </c>
      <c r="E430" s="83" t="s">
        <v>61</v>
      </c>
      <c r="L430" s="67"/>
      <c r="M430" s="384"/>
      <c r="N430" s="384"/>
      <c r="O430" s="384"/>
      <c r="P430" s="384"/>
      <c r="Q430" s="384"/>
      <c r="R430" s="384"/>
      <c r="S430" s="384"/>
      <c r="Z430" s="67"/>
      <c r="AA430" s="384"/>
      <c r="AB430" s="384"/>
      <c r="AC430" s="384"/>
      <c r="AD430" s="384"/>
      <c r="AE430" s="384"/>
      <c r="AF430" s="384"/>
      <c r="AG430" s="384"/>
      <c r="AH430" s="48">
        <v>765</v>
      </c>
      <c r="AI430" s="48">
        <v>0</v>
      </c>
      <c r="AJ430" s="48">
        <v>0</v>
      </c>
      <c r="AK430" s="48">
        <v>0</v>
      </c>
      <c r="AL430" s="48">
        <v>0</v>
      </c>
      <c r="AM430" s="48">
        <v>0</v>
      </c>
      <c r="AN430" s="85">
        <v>765</v>
      </c>
      <c r="AO430" s="384">
        <v>5864.3</v>
      </c>
      <c r="AP430" s="384">
        <v>0</v>
      </c>
      <c r="AQ430" s="384">
        <v>0</v>
      </c>
      <c r="AR430" s="384">
        <v>0</v>
      </c>
      <c r="AS430" s="384">
        <v>0</v>
      </c>
      <c r="AT430" s="384">
        <v>0</v>
      </c>
      <c r="AU430" s="384">
        <v>5864.3</v>
      </c>
    </row>
    <row r="431" spans="2:47" s="48" customFormat="1" x14ac:dyDescent="0.2">
      <c r="B431" s="48" t="s">
        <v>125</v>
      </c>
      <c r="C431" s="48" t="s">
        <v>271</v>
      </c>
      <c r="D431" s="108">
        <v>2004</v>
      </c>
      <c r="E431" s="82" t="s">
        <v>62</v>
      </c>
      <c r="L431" s="67"/>
      <c r="M431" s="384"/>
      <c r="N431" s="384"/>
      <c r="O431" s="384"/>
      <c r="P431" s="384"/>
      <c r="Q431" s="384"/>
      <c r="R431" s="384"/>
      <c r="S431" s="384"/>
      <c r="Z431" s="67"/>
      <c r="AA431" s="384"/>
      <c r="AB431" s="384"/>
      <c r="AC431" s="384"/>
      <c r="AD431" s="384"/>
      <c r="AE431" s="384"/>
      <c r="AF431" s="384"/>
      <c r="AG431" s="384"/>
      <c r="AH431" s="48">
        <v>1743</v>
      </c>
      <c r="AI431" s="48">
        <v>17</v>
      </c>
      <c r="AJ431" s="48">
        <v>66</v>
      </c>
      <c r="AK431" s="48">
        <v>54</v>
      </c>
      <c r="AL431" s="48">
        <v>36</v>
      </c>
      <c r="AM431" s="48">
        <v>90</v>
      </c>
      <c r="AN431" s="85">
        <v>2006</v>
      </c>
      <c r="AO431" s="384">
        <v>10973</v>
      </c>
      <c r="AP431" s="384">
        <v>247</v>
      </c>
      <c r="AQ431" s="384">
        <v>989</v>
      </c>
      <c r="AR431" s="384">
        <v>611</v>
      </c>
      <c r="AS431" s="384">
        <v>408</v>
      </c>
      <c r="AT431" s="384">
        <v>1019</v>
      </c>
      <c r="AU431" s="384">
        <v>14247</v>
      </c>
    </row>
    <row r="432" spans="2:47" s="48" customFormat="1" x14ac:dyDescent="0.2">
      <c r="B432" s="48" t="s">
        <v>125</v>
      </c>
      <c r="C432" s="48" t="s">
        <v>272</v>
      </c>
      <c r="D432" s="108">
        <v>2004</v>
      </c>
      <c r="E432" s="82" t="s">
        <v>63</v>
      </c>
      <c r="L432" s="67"/>
      <c r="M432" s="384"/>
      <c r="N432" s="384"/>
      <c r="O432" s="384"/>
      <c r="P432" s="384"/>
      <c r="Q432" s="384"/>
      <c r="R432" s="384"/>
      <c r="S432" s="384"/>
      <c r="Z432" s="67"/>
      <c r="AA432" s="384"/>
      <c r="AB432" s="384"/>
      <c r="AC432" s="384"/>
      <c r="AD432" s="384"/>
      <c r="AE432" s="384"/>
      <c r="AF432" s="384"/>
      <c r="AG432" s="384"/>
      <c r="AH432" s="48">
        <v>6475</v>
      </c>
      <c r="AI432" s="48">
        <v>387</v>
      </c>
      <c r="AJ432" s="48">
        <v>13</v>
      </c>
      <c r="AK432" s="48">
        <v>0</v>
      </c>
      <c r="AL432" s="48">
        <v>0</v>
      </c>
      <c r="AM432" s="48">
        <v>0</v>
      </c>
      <c r="AN432" s="85">
        <v>6875</v>
      </c>
      <c r="AO432" s="384">
        <v>28816</v>
      </c>
      <c r="AP432" s="384">
        <v>4906</v>
      </c>
      <c r="AQ432" s="384">
        <v>536</v>
      </c>
      <c r="AR432" s="384">
        <v>0</v>
      </c>
      <c r="AS432" s="384">
        <v>0</v>
      </c>
      <c r="AT432" s="384">
        <v>0</v>
      </c>
      <c r="AU432" s="384">
        <v>34258</v>
      </c>
    </row>
    <row r="433" spans="2:47" s="48" customFormat="1" x14ac:dyDescent="0.2">
      <c r="B433" s="48" t="s">
        <v>125</v>
      </c>
      <c r="C433" s="48" t="s">
        <v>273</v>
      </c>
      <c r="D433" s="108">
        <v>2004</v>
      </c>
      <c r="E433" s="82" t="s">
        <v>64</v>
      </c>
      <c r="L433" s="67"/>
      <c r="M433" s="384"/>
      <c r="N433" s="384"/>
      <c r="O433" s="384"/>
      <c r="P433" s="384"/>
      <c r="Q433" s="384"/>
      <c r="R433" s="384"/>
      <c r="S433" s="384"/>
      <c r="Z433" s="67"/>
      <c r="AA433" s="384"/>
      <c r="AB433" s="384"/>
      <c r="AC433" s="384"/>
      <c r="AD433" s="384"/>
      <c r="AE433" s="384"/>
      <c r="AF433" s="384"/>
      <c r="AG433" s="384"/>
      <c r="AH433" s="48">
        <v>8765</v>
      </c>
      <c r="AI433" s="48">
        <v>133</v>
      </c>
      <c r="AJ433" s="48">
        <v>60</v>
      </c>
      <c r="AK433" s="48">
        <v>35</v>
      </c>
      <c r="AL433" s="48">
        <v>109</v>
      </c>
      <c r="AM433" s="48">
        <v>0</v>
      </c>
      <c r="AN433" s="85">
        <v>9102</v>
      </c>
      <c r="AO433" s="384">
        <v>79314.05</v>
      </c>
      <c r="AP433" s="384">
        <v>823</v>
      </c>
      <c r="AQ433" s="384">
        <v>674.5</v>
      </c>
      <c r="AR433" s="384">
        <v>984.25</v>
      </c>
      <c r="AS433" s="384">
        <v>2215.5</v>
      </c>
      <c r="AT433" s="384">
        <v>0</v>
      </c>
      <c r="AU433" s="384">
        <v>84011.3</v>
      </c>
    </row>
    <row r="434" spans="2:47" s="48" customFormat="1" x14ac:dyDescent="0.2">
      <c r="B434" s="48" t="s">
        <v>125</v>
      </c>
      <c r="C434" s="48" t="s">
        <v>274</v>
      </c>
      <c r="D434" s="108">
        <v>2004</v>
      </c>
      <c r="E434" s="82" t="s">
        <v>65</v>
      </c>
      <c r="L434" s="67"/>
      <c r="M434" s="384"/>
      <c r="N434" s="384"/>
      <c r="O434" s="384"/>
      <c r="P434" s="384"/>
      <c r="Q434" s="384"/>
      <c r="R434" s="384"/>
      <c r="S434" s="384"/>
      <c r="Z434" s="67"/>
      <c r="AA434" s="384"/>
      <c r="AB434" s="384"/>
      <c r="AC434" s="384"/>
      <c r="AD434" s="384"/>
      <c r="AE434" s="384"/>
      <c r="AF434" s="384"/>
      <c r="AG434" s="384"/>
      <c r="AH434" s="53" t="s">
        <v>103</v>
      </c>
      <c r="AI434" s="53" t="s">
        <v>103</v>
      </c>
      <c r="AJ434" s="53" t="s">
        <v>103</v>
      </c>
      <c r="AK434" s="53" t="s">
        <v>103</v>
      </c>
      <c r="AL434" s="53" t="s">
        <v>103</v>
      </c>
      <c r="AM434" s="53" t="s">
        <v>103</v>
      </c>
      <c r="AN434" s="85">
        <v>2957</v>
      </c>
      <c r="AO434" s="384">
        <v>13826.95</v>
      </c>
      <c r="AP434" s="384">
        <v>25.5</v>
      </c>
      <c r="AQ434" s="384">
        <v>986.75</v>
      </c>
      <c r="AR434" s="384">
        <v>363.75</v>
      </c>
      <c r="AS434" s="384">
        <v>48</v>
      </c>
      <c r="AT434" s="384">
        <v>24.5</v>
      </c>
      <c r="AU434" s="384">
        <v>15275.45</v>
      </c>
    </row>
    <row r="435" spans="2:47" s="48" customFormat="1" x14ac:dyDescent="0.2">
      <c r="B435" s="48" t="s">
        <v>125</v>
      </c>
      <c r="C435" s="48" t="s">
        <v>275</v>
      </c>
      <c r="D435" s="108">
        <v>2004</v>
      </c>
      <c r="E435" s="82" t="s">
        <v>66</v>
      </c>
      <c r="L435" s="67"/>
      <c r="M435" s="384"/>
      <c r="N435" s="384"/>
      <c r="O435" s="384"/>
      <c r="P435" s="384"/>
      <c r="Q435" s="384"/>
      <c r="R435" s="384"/>
      <c r="S435" s="384"/>
      <c r="Z435" s="67"/>
      <c r="AA435" s="384"/>
      <c r="AB435" s="384"/>
      <c r="AC435" s="384"/>
      <c r="AD435" s="384"/>
      <c r="AE435" s="384"/>
      <c r="AF435" s="384"/>
      <c r="AG435" s="384"/>
      <c r="AH435" s="48">
        <v>935</v>
      </c>
      <c r="AI435" s="48">
        <v>158</v>
      </c>
      <c r="AJ435" s="48">
        <v>0</v>
      </c>
      <c r="AK435" s="48">
        <v>44</v>
      </c>
      <c r="AL435" s="48">
        <v>0</v>
      </c>
      <c r="AM435" s="48">
        <v>0</v>
      </c>
      <c r="AN435" s="85">
        <v>1137</v>
      </c>
      <c r="AO435" s="384">
        <v>5778</v>
      </c>
      <c r="AP435" s="384">
        <v>8745</v>
      </c>
      <c r="AQ435" s="384">
        <v>0</v>
      </c>
      <c r="AR435" s="384">
        <v>742</v>
      </c>
      <c r="AS435" s="384">
        <v>0</v>
      </c>
      <c r="AT435" s="384">
        <v>0</v>
      </c>
      <c r="AU435" s="384">
        <v>15265</v>
      </c>
    </row>
    <row r="436" spans="2:47" s="48" customFormat="1" x14ac:dyDescent="0.2">
      <c r="B436" s="48" t="s">
        <v>125</v>
      </c>
      <c r="C436" s="48" t="s">
        <v>276</v>
      </c>
      <c r="D436" s="108">
        <v>2004</v>
      </c>
      <c r="E436" s="82" t="s">
        <v>67</v>
      </c>
      <c r="L436" s="67"/>
      <c r="M436" s="384"/>
      <c r="N436" s="384"/>
      <c r="O436" s="384"/>
      <c r="P436" s="384"/>
      <c r="Q436" s="384"/>
      <c r="R436" s="384"/>
      <c r="S436" s="384"/>
      <c r="Z436" s="67"/>
      <c r="AA436" s="384"/>
      <c r="AB436" s="384"/>
      <c r="AC436" s="384"/>
      <c r="AD436" s="384"/>
      <c r="AE436" s="384"/>
      <c r="AF436" s="384"/>
      <c r="AG436" s="384"/>
      <c r="AH436" s="53" t="s">
        <v>103</v>
      </c>
      <c r="AI436" s="53" t="s">
        <v>103</v>
      </c>
      <c r="AJ436" s="53" t="s">
        <v>103</v>
      </c>
      <c r="AK436" s="53" t="s">
        <v>103</v>
      </c>
      <c r="AL436" s="53" t="s">
        <v>103</v>
      </c>
      <c r="AM436" s="53" t="s">
        <v>103</v>
      </c>
      <c r="AN436" s="85">
        <v>1201</v>
      </c>
      <c r="AO436" s="384">
        <v>3307.97</v>
      </c>
      <c r="AP436" s="384">
        <v>1449.5</v>
      </c>
      <c r="AQ436" s="384">
        <v>1018.5</v>
      </c>
      <c r="AR436" s="384">
        <v>1318.65</v>
      </c>
      <c r="AS436" s="384">
        <v>182.47</v>
      </c>
      <c r="AT436" s="384">
        <v>12</v>
      </c>
      <c r="AU436" s="384">
        <v>7289.09</v>
      </c>
    </row>
    <row r="437" spans="2:47" s="48" customFormat="1" x14ac:dyDescent="0.2">
      <c r="B437" s="48" t="s">
        <v>125</v>
      </c>
      <c r="C437" s="48" t="s">
        <v>277</v>
      </c>
      <c r="D437" s="108">
        <v>2004</v>
      </c>
      <c r="E437" s="82" t="s">
        <v>68</v>
      </c>
      <c r="L437" s="67"/>
      <c r="M437" s="384"/>
      <c r="N437" s="384"/>
      <c r="O437" s="384"/>
      <c r="P437" s="384"/>
      <c r="Q437" s="384"/>
      <c r="R437" s="384"/>
      <c r="S437" s="384"/>
      <c r="Z437" s="67"/>
      <c r="AA437" s="384"/>
      <c r="AB437" s="384"/>
      <c r="AC437" s="384"/>
      <c r="AD437" s="384"/>
      <c r="AE437" s="384"/>
      <c r="AF437" s="384"/>
      <c r="AG437" s="384"/>
      <c r="AH437" s="48">
        <v>1032</v>
      </c>
      <c r="AI437" s="48">
        <v>81</v>
      </c>
      <c r="AJ437" s="48">
        <v>204</v>
      </c>
      <c r="AK437" s="48">
        <v>35</v>
      </c>
      <c r="AL437" s="48">
        <v>8</v>
      </c>
      <c r="AM437" s="48">
        <v>0</v>
      </c>
      <c r="AN437" s="85">
        <v>1360</v>
      </c>
      <c r="AO437" s="384">
        <v>5935</v>
      </c>
      <c r="AP437" s="384">
        <v>452</v>
      </c>
      <c r="AQ437" s="384">
        <v>2372.5</v>
      </c>
      <c r="AR437" s="384">
        <v>356.25</v>
      </c>
      <c r="AS437" s="384">
        <v>145.25</v>
      </c>
      <c r="AT437" s="384">
        <v>0</v>
      </c>
      <c r="AU437" s="384">
        <v>9261</v>
      </c>
    </row>
    <row r="438" spans="2:47" s="48" customFormat="1" x14ac:dyDescent="0.2">
      <c r="B438" s="48" t="s">
        <v>125</v>
      </c>
      <c r="C438" s="48" t="s">
        <v>278</v>
      </c>
      <c r="D438" s="108">
        <v>2004</v>
      </c>
      <c r="E438" s="82" t="s">
        <v>69</v>
      </c>
      <c r="L438" s="67"/>
      <c r="M438" s="384"/>
      <c r="N438" s="384"/>
      <c r="O438" s="384"/>
      <c r="P438" s="384"/>
      <c r="Q438" s="384"/>
      <c r="R438" s="384"/>
      <c r="S438" s="384"/>
      <c r="Z438" s="67"/>
      <c r="AA438" s="384"/>
      <c r="AB438" s="384"/>
      <c r="AC438" s="384"/>
      <c r="AD438" s="384"/>
      <c r="AE438" s="384"/>
      <c r="AF438" s="384"/>
      <c r="AG438" s="384"/>
      <c r="AH438" s="48">
        <v>1318</v>
      </c>
      <c r="AI438" s="48">
        <v>0</v>
      </c>
      <c r="AJ438" s="48">
        <v>44</v>
      </c>
      <c r="AK438" s="48">
        <v>330</v>
      </c>
      <c r="AL438" s="48">
        <v>0</v>
      </c>
      <c r="AM438" s="48">
        <v>0</v>
      </c>
      <c r="AN438" s="85">
        <v>1692</v>
      </c>
      <c r="AO438" s="384">
        <v>7779.1</v>
      </c>
      <c r="AP438" s="384">
        <v>0</v>
      </c>
      <c r="AQ438" s="384">
        <v>533</v>
      </c>
      <c r="AR438" s="384">
        <v>4794.1000000000004</v>
      </c>
      <c r="AS438" s="384">
        <v>0</v>
      </c>
      <c r="AT438" s="384">
        <v>0</v>
      </c>
      <c r="AU438" s="384">
        <v>13106.2</v>
      </c>
    </row>
    <row r="439" spans="2:47" s="48" customFormat="1" x14ac:dyDescent="0.2">
      <c r="B439" s="48" t="s">
        <v>125</v>
      </c>
      <c r="C439" s="48" t="s">
        <v>279</v>
      </c>
      <c r="D439" s="108">
        <v>2004</v>
      </c>
      <c r="E439" s="82" t="s">
        <v>70</v>
      </c>
      <c r="L439" s="67"/>
      <c r="M439" s="384"/>
      <c r="N439" s="384"/>
      <c r="O439" s="384"/>
      <c r="P439" s="384"/>
      <c r="Q439" s="384"/>
      <c r="R439" s="384"/>
      <c r="S439" s="384"/>
      <c r="Z439" s="67"/>
      <c r="AA439" s="384"/>
      <c r="AB439" s="384"/>
      <c r="AC439" s="384"/>
      <c r="AD439" s="384"/>
      <c r="AE439" s="384"/>
      <c r="AF439" s="384"/>
      <c r="AG439" s="384"/>
      <c r="AH439" s="53" t="s">
        <v>103</v>
      </c>
      <c r="AI439" s="53" t="s">
        <v>103</v>
      </c>
      <c r="AJ439" s="53" t="s">
        <v>103</v>
      </c>
      <c r="AK439" s="53" t="s">
        <v>103</v>
      </c>
      <c r="AL439" s="53" t="s">
        <v>103</v>
      </c>
      <c r="AM439" s="53" t="s">
        <v>103</v>
      </c>
      <c r="AN439" s="85">
        <v>4394</v>
      </c>
      <c r="AO439" s="384">
        <v>33146.5</v>
      </c>
      <c r="AP439" s="384">
        <v>10</v>
      </c>
      <c r="AQ439" s="384">
        <v>4377.25</v>
      </c>
      <c r="AR439" s="384">
        <v>1997.5</v>
      </c>
      <c r="AS439" s="384">
        <v>41.25</v>
      </c>
      <c r="AT439" s="384">
        <v>0</v>
      </c>
      <c r="AU439" s="384">
        <v>39572.5</v>
      </c>
    </row>
    <row r="440" spans="2:47" s="48" customFormat="1" x14ac:dyDescent="0.2">
      <c r="B440" s="48" t="s">
        <v>125</v>
      </c>
      <c r="C440" s="48" t="s">
        <v>280</v>
      </c>
      <c r="D440" s="108">
        <v>2004</v>
      </c>
      <c r="E440" s="82" t="s">
        <v>71</v>
      </c>
      <c r="L440" s="67"/>
      <c r="M440" s="384"/>
      <c r="N440" s="384"/>
      <c r="O440" s="384"/>
      <c r="P440" s="384"/>
      <c r="Q440" s="384"/>
      <c r="R440" s="384"/>
      <c r="S440" s="384"/>
      <c r="Z440" s="67"/>
      <c r="AA440" s="384"/>
      <c r="AB440" s="384"/>
      <c r="AC440" s="384"/>
      <c r="AD440" s="384"/>
      <c r="AE440" s="384"/>
      <c r="AF440" s="384"/>
      <c r="AG440" s="384"/>
      <c r="AH440" s="48">
        <v>318</v>
      </c>
      <c r="AI440" s="48">
        <v>53</v>
      </c>
      <c r="AJ440" s="48">
        <v>0</v>
      </c>
      <c r="AK440" s="48">
        <v>0</v>
      </c>
      <c r="AL440" s="48">
        <v>140</v>
      </c>
      <c r="AM440" s="48">
        <v>0</v>
      </c>
      <c r="AN440" s="85">
        <v>511</v>
      </c>
      <c r="AO440" s="384">
        <v>2380.25</v>
      </c>
      <c r="AP440" s="384">
        <v>98.75</v>
      </c>
      <c r="AQ440" s="384">
        <v>0</v>
      </c>
      <c r="AR440" s="384">
        <v>0</v>
      </c>
      <c r="AS440" s="384">
        <v>332</v>
      </c>
      <c r="AT440" s="384">
        <v>0</v>
      </c>
      <c r="AU440" s="384">
        <v>2811</v>
      </c>
    </row>
    <row r="441" spans="2:47" s="48" customFormat="1" x14ac:dyDescent="0.2">
      <c r="B441" s="48" t="s">
        <v>125</v>
      </c>
      <c r="C441" s="48" t="s">
        <v>281</v>
      </c>
      <c r="D441" s="108">
        <v>2004</v>
      </c>
      <c r="E441" s="82" t="s">
        <v>72</v>
      </c>
      <c r="L441" s="67"/>
      <c r="M441" s="384"/>
      <c r="N441" s="384"/>
      <c r="O441" s="384"/>
      <c r="P441" s="384"/>
      <c r="Q441" s="384"/>
      <c r="R441" s="384"/>
      <c r="S441" s="384"/>
      <c r="Z441" s="67"/>
      <c r="AA441" s="384"/>
      <c r="AB441" s="384"/>
      <c r="AC441" s="384"/>
      <c r="AD441" s="384"/>
      <c r="AE441" s="384"/>
      <c r="AF441" s="384"/>
      <c r="AG441" s="384"/>
      <c r="AH441" s="48">
        <v>1317</v>
      </c>
      <c r="AI441" s="48">
        <v>50</v>
      </c>
      <c r="AJ441" s="48">
        <v>192</v>
      </c>
      <c r="AK441" s="48">
        <v>0</v>
      </c>
      <c r="AL441" s="48">
        <v>0</v>
      </c>
      <c r="AM441" s="48">
        <v>0</v>
      </c>
      <c r="AN441" s="85">
        <v>1559</v>
      </c>
      <c r="AO441" s="384">
        <v>7034</v>
      </c>
      <c r="AP441" s="384">
        <v>899</v>
      </c>
      <c r="AQ441" s="384">
        <v>2278</v>
      </c>
      <c r="AR441" s="384">
        <v>0</v>
      </c>
      <c r="AS441" s="384">
        <v>0</v>
      </c>
      <c r="AT441" s="384">
        <v>0</v>
      </c>
      <c r="AU441" s="384">
        <v>10211</v>
      </c>
    </row>
    <row r="442" spans="2:47" s="48" customFormat="1" x14ac:dyDescent="0.2">
      <c r="B442" s="48" t="s">
        <v>125</v>
      </c>
      <c r="C442" s="48" t="s">
        <v>282</v>
      </c>
      <c r="D442" s="108">
        <v>2004</v>
      </c>
      <c r="E442" s="82" t="s">
        <v>73</v>
      </c>
      <c r="L442" s="67"/>
      <c r="M442" s="384"/>
      <c r="N442" s="384"/>
      <c r="O442" s="384"/>
      <c r="P442" s="384"/>
      <c r="Q442" s="384"/>
      <c r="R442" s="384"/>
      <c r="S442" s="384"/>
      <c r="Z442" s="67"/>
      <c r="AA442" s="384"/>
      <c r="AB442" s="384"/>
      <c r="AC442" s="384"/>
      <c r="AD442" s="384"/>
      <c r="AE442" s="384"/>
      <c r="AF442" s="384"/>
      <c r="AG442" s="384"/>
      <c r="AH442" s="48">
        <v>1501</v>
      </c>
      <c r="AI442" s="48">
        <v>0</v>
      </c>
      <c r="AJ442" s="48">
        <v>224</v>
      </c>
      <c r="AK442" s="48">
        <v>89</v>
      </c>
      <c r="AL442" s="48">
        <v>0</v>
      </c>
      <c r="AM442" s="48">
        <v>0</v>
      </c>
      <c r="AN442" s="85">
        <v>1814</v>
      </c>
      <c r="AO442" s="384">
        <v>9970.7999999999993</v>
      </c>
      <c r="AP442" s="384">
        <v>0</v>
      </c>
      <c r="AQ442" s="384">
        <v>3311.26</v>
      </c>
      <c r="AR442" s="384">
        <v>2326.66</v>
      </c>
      <c r="AS442" s="384">
        <v>0</v>
      </c>
      <c r="AT442" s="384">
        <v>0</v>
      </c>
      <c r="AU442" s="384">
        <v>15608.72</v>
      </c>
    </row>
    <row r="443" spans="2:47" s="48" customFormat="1" x14ac:dyDescent="0.2">
      <c r="B443" s="48" t="s">
        <v>125</v>
      </c>
      <c r="C443" s="48" t="s">
        <v>283</v>
      </c>
      <c r="D443" s="108">
        <v>2004</v>
      </c>
      <c r="E443" s="82" t="s">
        <v>74</v>
      </c>
      <c r="L443" s="67"/>
      <c r="M443" s="384"/>
      <c r="N443" s="384"/>
      <c r="O443" s="384"/>
      <c r="P443" s="384"/>
      <c r="Q443" s="384"/>
      <c r="R443" s="384"/>
      <c r="S443" s="384"/>
      <c r="Z443" s="67"/>
      <c r="AA443" s="384"/>
      <c r="AB443" s="384"/>
      <c r="AC443" s="384"/>
      <c r="AD443" s="384"/>
      <c r="AE443" s="384"/>
      <c r="AF443" s="384"/>
      <c r="AG443" s="384"/>
      <c r="AH443" s="48">
        <v>1381</v>
      </c>
      <c r="AI443" s="48">
        <v>240</v>
      </c>
      <c r="AJ443" s="48">
        <v>103</v>
      </c>
      <c r="AK443" s="48">
        <v>0</v>
      </c>
      <c r="AL443" s="48">
        <v>0</v>
      </c>
      <c r="AM443" s="48">
        <v>0</v>
      </c>
      <c r="AN443" s="85">
        <v>1724</v>
      </c>
      <c r="AO443" s="384">
        <v>9031</v>
      </c>
      <c r="AP443" s="384">
        <v>1681</v>
      </c>
      <c r="AQ443" s="384">
        <v>720</v>
      </c>
      <c r="AR443" s="384">
        <v>0</v>
      </c>
      <c r="AS443" s="384">
        <v>0</v>
      </c>
      <c r="AT443" s="384">
        <v>0</v>
      </c>
      <c r="AU443" s="384">
        <v>11432</v>
      </c>
    </row>
    <row r="444" spans="2:47" s="48" customFormat="1" x14ac:dyDescent="0.2">
      <c r="B444" s="48" t="s">
        <v>125</v>
      </c>
      <c r="C444" s="48" t="s">
        <v>284</v>
      </c>
      <c r="D444" s="108">
        <v>2004</v>
      </c>
      <c r="E444" s="82" t="s">
        <v>75</v>
      </c>
      <c r="L444" s="67"/>
      <c r="M444" s="384"/>
      <c r="N444" s="384"/>
      <c r="O444" s="384"/>
      <c r="P444" s="384"/>
      <c r="Q444" s="384"/>
      <c r="R444" s="384"/>
      <c r="S444" s="384"/>
      <c r="Z444" s="67"/>
      <c r="AA444" s="384"/>
      <c r="AB444" s="384"/>
      <c r="AC444" s="384"/>
      <c r="AD444" s="384"/>
      <c r="AE444" s="384"/>
      <c r="AF444" s="384"/>
      <c r="AG444" s="384"/>
      <c r="AH444" s="48">
        <v>480</v>
      </c>
      <c r="AI444" s="48">
        <v>39</v>
      </c>
      <c r="AJ444" s="48">
        <v>0</v>
      </c>
      <c r="AK444" s="48">
        <v>0</v>
      </c>
      <c r="AL444" s="48">
        <v>10</v>
      </c>
      <c r="AM444" s="48">
        <v>0</v>
      </c>
      <c r="AN444" s="85">
        <v>529</v>
      </c>
      <c r="AO444" s="384">
        <v>1938.8</v>
      </c>
      <c r="AP444" s="384">
        <v>833.5</v>
      </c>
      <c r="AQ444" s="384">
        <v>0</v>
      </c>
      <c r="AR444" s="384">
        <v>0</v>
      </c>
      <c r="AS444" s="384">
        <v>223</v>
      </c>
      <c r="AT444" s="384">
        <v>0</v>
      </c>
      <c r="AU444" s="384">
        <v>2995.3</v>
      </c>
    </row>
    <row r="445" spans="2:47" s="48" customFormat="1" x14ac:dyDescent="0.2">
      <c r="B445" s="48" t="s">
        <v>125</v>
      </c>
      <c r="C445" s="48" t="s">
        <v>285</v>
      </c>
      <c r="D445" s="108">
        <v>2004</v>
      </c>
      <c r="E445" s="82" t="s">
        <v>76</v>
      </c>
      <c r="L445" s="67"/>
      <c r="M445" s="384"/>
      <c r="N445" s="384"/>
      <c r="O445" s="384"/>
      <c r="P445" s="384"/>
      <c r="Q445" s="384"/>
      <c r="R445" s="384"/>
      <c r="S445" s="384"/>
      <c r="Z445" s="67"/>
      <c r="AA445" s="384"/>
      <c r="AB445" s="384"/>
      <c r="AC445" s="384"/>
      <c r="AD445" s="384"/>
      <c r="AE445" s="384"/>
      <c r="AF445" s="384"/>
      <c r="AG445" s="384"/>
      <c r="AH445" s="48">
        <v>718</v>
      </c>
      <c r="AI445" s="48">
        <v>0</v>
      </c>
      <c r="AJ445" s="48">
        <v>914</v>
      </c>
      <c r="AK445" s="48">
        <v>91</v>
      </c>
      <c r="AL445" s="48">
        <v>0</v>
      </c>
      <c r="AM445" s="48">
        <v>0</v>
      </c>
      <c r="AN445" s="85">
        <v>1723</v>
      </c>
      <c r="AO445" s="384">
        <v>6456.95</v>
      </c>
      <c r="AP445" s="384">
        <v>0</v>
      </c>
      <c r="AQ445" s="384">
        <v>15672.9</v>
      </c>
      <c r="AR445" s="384">
        <v>1364</v>
      </c>
      <c r="AS445" s="384">
        <v>0</v>
      </c>
      <c r="AT445" s="384">
        <v>0</v>
      </c>
      <c r="AU445" s="384">
        <v>23493.85</v>
      </c>
    </row>
    <row r="446" spans="2:47" s="48" customFormat="1" x14ac:dyDescent="0.2">
      <c r="B446" s="48" t="s">
        <v>125</v>
      </c>
      <c r="C446" s="48" t="s">
        <v>286</v>
      </c>
      <c r="D446" s="108">
        <v>2004</v>
      </c>
      <c r="E446" s="82" t="s">
        <v>77</v>
      </c>
      <c r="L446" s="67"/>
      <c r="M446" s="384"/>
      <c r="N446" s="384"/>
      <c r="O446" s="384"/>
      <c r="P446" s="384"/>
      <c r="Q446" s="384"/>
      <c r="R446" s="384"/>
      <c r="S446" s="384"/>
      <c r="Z446" s="67"/>
      <c r="AA446" s="384"/>
      <c r="AB446" s="384"/>
      <c r="AC446" s="384"/>
      <c r="AD446" s="384"/>
      <c r="AE446" s="384"/>
      <c r="AF446" s="384"/>
      <c r="AG446" s="384"/>
      <c r="AH446" s="48">
        <v>1873</v>
      </c>
      <c r="AI446" s="48">
        <v>195</v>
      </c>
      <c r="AJ446" s="48">
        <v>393</v>
      </c>
      <c r="AK446" s="48">
        <v>77</v>
      </c>
      <c r="AL446" s="48">
        <v>133</v>
      </c>
      <c r="AM446" s="48">
        <v>38</v>
      </c>
      <c r="AN446" s="85">
        <v>2709</v>
      </c>
      <c r="AO446" s="384">
        <v>13588.25</v>
      </c>
      <c r="AP446" s="384">
        <v>1598.31</v>
      </c>
      <c r="AQ446" s="384">
        <v>6551.77</v>
      </c>
      <c r="AR446" s="384">
        <v>1543</v>
      </c>
      <c r="AS446" s="384">
        <v>2207.25</v>
      </c>
      <c r="AT446" s="384">
        <v>972</v>
      </c>
      <c r="AU446" s="384">
        <v>26460.58</v>
      </c>
    </row>
    <row r="447" spans="2:47" s="48" customFormat="1" x14ac:dyDescent="0.2">
      <c r="B447" s="48" t="s">
        <v>125</v>
      </c>
      <c r="C447" s="48" t="s">
        <v>287</v>
      </c>
      <c r="D447" s="108">
        <v>2004</v>
      </c>
      <c r="E447" s="82" t="s">
        <v>78</v>
      </c>
      <c r="L447" s="67"/>
      <c r="M447" s="384"/>
      <c r="N447" s="384"/>
      <c r="O447" s="384"/>
      <c r="P447" s="384"/>
      <c r="Q447" s="384"/>
      <c r="R447" s="384"/>
      <c r="S447" s="384"/>
      <c r="Z447" s="67"/>
      <c r="AA447" s="384"/>
      <c r="AB447" s="384"/>
      <c r="AC447" s="384"/>
      <c r="AD447" s="384"/>
      <c r="AE447" s="384"/>
      <c r="AF447" s="384"/>
      <c r="AG447" s="384"/>
      <c r="AH447" s="48">
        <v>623</v>
      </c>
      <c r="AI447" s="48">
        <v>157</v>
      </c>
      <c r="AJ447" s="48">
        <v>120</v>
      </c>
      <c r="AK447" s="48">
        <v>57</v>
      </c>
      <c r="AL447" s="48">
        <v>19</v>
      </c>
      <c r="AM447" s="48">
        <v>6</v>
      </c>
      <c r="AN447" s="85">
        <v>982</v>
      </c>
      <c r="AO447" s="384">
        <v>2556</v>
      </c>
      <c r="AP447" s="384">
        <v>5492</v>
      </c>
      <c r="AQ447" s="384">
        <v>3041</v>
      </c>
      <c r="AR447" s="384">
        <v>615</v>
      </c>
      <c r="AS447" s="384">
        <v>154.5</v>
      </c>
      <c r="AT447" s="384">
        <v>131.5</v>
      </c>
      <c r="AU447" s="384">
        <v>11990</v>
      </c>
    </row>
    <row r="448" spans="2:47" s="48" customFormat="1" x14ac:dyDescent="0.2">
      <c r="B448" s="48" t="s">
        <v>125</v>
      </c>
      <c r="C448" s="48" t="s">
        <v>288</v>
      </c>
      <c r="D448" s="108">
        <v>2004</v>
      </c>
      <c r="E448" s="82" t="s">
        <v>79</v>
      </c>
      <c r="L448" s="67"/>
      <c r="M448" s="384"/>
      <c r="N448" s="384"/>
      <c r="O448" s="384"/>
      <c r="P448" s="384"/>
      <c r="Q448" s="384"/>
      <c r="R448" s="384"/>
      <c r="S448" s="384"/>
      <c r="Z448" s="67"/>
      <c r="AA448" s="384"/>
      <c r="AB448" s="384"/>
      <c r="AC448" s="384"/>
      <c r="AD448" s="384"/>
      <c r="AE448" s="384"/>
      <c r="AF448" s="384"/>
      <c r="AG448" s="384"/>
      <c r="AH448" s="53" t="s">
        <v>103</v>
      </c>
      <c r="AI448" s="53" t="s">
        <v>103</v>
      </c>
      <c r="AJ448" s="53" t="s">
        <v>103</v>
      </c>
      <c r="AK448" s="53" t="s">
        <v>103</v>
      </c>
      <c r="AL448" s="53" t="s">
        <v>103</v>
      </c>
      <c r="AM448" s="53" t="s">
        <v>103</v>
      </c>
      <c r="AN448" s="85">
        <v>2065</v>
      </c>
      <c r="AO448" s="384">
        <v>12713.04</v>
      </c>
      <c r="AP448" s="384">
        <v>134.5</v>
      </c>
      <c r="AQ448" s="384">
        <v>1230.17</v>
      </c>
      <c r="AR448" s="384">
        <v>1473.22</v>
      </c>
      <c r="AS448" s="384">
        <v>361.5</v>
      </c>
      <c r="AT448" s="384">
        <v>28.5</v>
      </c>
      <c r="AU448" s="384">
        <v>15940.93</v>
      </c>
    </row>
    <row r="449" spans="2:47" s="48" customFormat="1" x14ac:dyDescent="0.2">
      <c r="B449" s="48" t="s">
        <v>125</v>
      </c>
      <c r="C449" s="48" t="s">
        <v>289</v>
      </c>
      <c r="D449" s="108">
        <v>2004</v>
      </c>
      <c r="E449" s="82" t="s">
        <v>80</v>
      </c>
      <c r="L449" s="67"/>
      <c r="M449" s="384"/>
      <c r="N449" s="384"/>
      <c r="O449" s="384"/>
      <c r="P449" s="384"/>
      <c r="Q449" s="384"/>
      <c r="R449" s="384"/>
      <c r="S449" s="384"/>
      <c r="Z449" s="67"/>
      <c r="AA449" s="384"/>
      <c r="AB449" s="384"/>
      <c r="AC449" s="384"/>
      <c r="AD449" s="384"/>
      <c r="AE449" s="384"/>
      <c r="AF449" s="384"/>
      <c r="AG449" s="384"/>
      <c r="AH449" s="48">
        <v>637</v>
      </c>
      <c r="AI449" s="48">
        <v>0</v>
      </c>
      <c r="AJ449" s="48">
        <v>513</v>
      </c>
      <c r="AK449" s="48">
        <v>169</v>
      </c>
      <c r="AL449" s="48">
        <v>0</v>
      </c>
      <c r="AM449" s="48">
        <v>0</v>
      </c>
      <c r="AN449" s="85">
        <v>1319</v>
      </c>
      <c r="AO449" s="384">
        <v>3681</v>
      </c>
      <c r="AP449" s="384">
        <v>0</v>
      </c>
      <c r="AQ449" s="384">
        <v>3258</v>
      </c>
      <c r="AR449" s="384">
        <v>1873</v>
      </c>
      <c r="AS449" s="384">
        <v>0</v>
      </c>
      <c r="AT449" s="384">
        <v>0</v>
      </c>
      <c r="AU449" s="384">
        <v>8812</v>
      </c>
    </row>
    <row r="450" spans="2:47" s="48" customFormat="1" x14ac:dyDescent="0.2">
      <c r="B450" s="48" t="s">
        <v>125</v>
      </c>
      <c r="C450" s="48" t="s">
        <v>290</v>
      </c>
      <c r="D450" s="108">
        <v>2004</v>
      </c>
      <c r="E450" s="82" t="s">
        <v>24</v>
      </c>
      <c r="M450" s="384"/>
      <c r="N450" s="384"/>
      <c r="O450" s="384"/>
      <c r="P450" s="384"/>
      <c r="Q450" s="384"/>
      <c r="R450" s="384"/>
      <c r="S450" s="384"/>
      <c r="AA450" s="384"/>
      <c r="AB450" s="384"/>
      <c r="AC450" s="384"/>
      <c r="AD450" s="384"/>
      <c r="AE450" s="384"/>
      <c r="AF450" s="384"/>
      <c r="AG450" s="384"/>
      <c r="AH450" s="48">
        <v>56662</v>
      </c>
      <c r="AI450" s="48">
        <v>2578</v>
      </c>
      <c r="AJ450" s="48">
        <v>6835</v>
      </c>
      <c r="AK450" s="48">
        <v>2473</v>
      </c>
      <c r="AL450" s="48">
        <v>984</v>
      </c>
      <c r="AM450" s="48">
        <v>198</v>
      </c>
      <c r="AN450" s="50">
        <v>69986</v>
      </c>
      <c r="AO450" s="384">
        <v>354613.38</v>
      </c>
      <c r="AP450" s="384">
        <v>42962.32</v>
      </c>
      <c r="AQ450" s="384">
        <v>87662.900000000009</v>
      </c>
      <c r="AR450" s="384">
        <v>43400.710000000006</v>
      </c>
      <c r="AS450" s="384">
        <v>10541</v>
      </c>
      <c r="AT450" s="384">
        <v>4202.5200000000004</v>
      </c>
      <c r="AU450" s="384">
        <v>543382.82999999996</v>
      </c>
    </row>
    <row r="451" spans="2:47" s="48" customFormat="1" x14ac:dyDescent="0.2">
      <c r="B451" s="48" t="s">
        <v>125</v>
      </c>
      <c r="C451" s="48" t="s">
        <v>291</v>
      </c>
      <c r="D451" s="108">
        <v>2005</v>
      </c>
      <c r="E451" s="82" t="s">
        <v>49</v>
      </c>
      <c r="L451" s="67"/>
      <c r="M451" s="384"/>
      <c r="N451" s="384"/>
      <c r="O451" s="384"/>
      <c r="P451" s="384"/>
      <c r="Q451" s="384"/>
      <c r="R451" s="384"/>
      <c r="S451" s="384"/>
      <c r="Z451" s="67"/>
      <c r="AA451" s="384"/>
      <c r="AB451" s="384"/>
      <c r="AC451" s="384"/>
      <c r="AD451" s="384"/>
      <c r="AE451" s="384"/>
      <c r="AF451" s="384"/>
      <c r="AG451" s="384"/>
      <c r="AH451" s="48">
        <v>1451</v>
      </c>
      <c r="AI451" s="48">
        <v>62</v>
      </c>
      <c r="AJ451" s="48">
        <v>881</v>
      </c>
      <c r="AK451" s="48">
        <v>416</v>
      </c>
      <c r="AL451" s="48">
        <v>15</v>
      </c>
      <c r="AM451" s="48">
        <v>37</v>
      </c>
      <c r="AN451" s="85">
        <v>2862</v>
      </c>
      <c r="AO451" s="384">
        <v>4150.92</v>
      </c>
      <c r="AP451" s="384">
        <v>889.5</v>
      </c>
      <c r="AQ451" s="384">
        <v>8947.59</v>
      </c>
      <c r="AR451" s="384">
        <v>5242.97</v>
      </c>
      <c r="AS451" s="384">
        <v>149.5</v>
      </c>
      <c r="AT451" s="384">
        <v>621.97</v>
      </c>
      <c r="AU451" s="384">
        <v>20002.45</v>
      </c>
    </row>
    <row r="452" spans="2:47" s="48" customFormat="1" x14ac:dyDescent="0.2">
      <c r="B452" s="48" t="s">
        <v>125</v>
      </c>
      <c r="C452" s="48" t="s">
        <v>292</v>
      </c>
      <c r="D452" s="108">
        <v>2005</v>
      </c>
      <c r="E452" s="82" t="s">
        <v>50</v>
      </c>
      <c r="L452" s="67"/>
      <c r="M452" s="384"/>
      <c r="N452" s="384"/>
      <c r="O452" s="384"/>
      <c r="P452" s="384"/>
      <c r="Q452" s="384"/>
      <c r="R452" s="384"/>
      <c r="S452" s="384"/>
      <c r="Z452" s="67"/>
      <c r="AA452" s="384"/>
      <c r="AB452" s="384"/>
      <c r="AC452" s="384"/>
      <c r="AD452" s="384"/>
      <c r="AE452" s="384"/>
      <c r="AF452" s="384"/>
      <c r="AG452" s="384"/>
      <c r="AH452" s="48">
        <v>1761</v>
      </c>
      <c r="AI452" s="48">
        <v>76</v>
      </c>
      <c r="AJ452" s="48">
        <v>201</v>
      </c>
      <c r="AK452" s="48">
        <v>50</v>
      </c>
      <c r="AL452" s="48">
        <v>19</v>
      </c>
      <c r="AM452" s="48">
        <v>0</v>
      </c>
      <c r="AN452" s="85">
        <v>2107</v>
      </c>
      <c r="AO452" s="384">
        <v>9276.75</v>
      </c>
      <c r="AP452" s="384">
        <v>3814.94</v>
      </c>
      <c r="AQ452" s="384">
        <v>7784.23</v>
      </c>
      <c r="AR452" s="384">
        <v>1034.9000000000001</v>
      </c>
      <c r="AS452" s="384">
        <v>251.35</v>
      </c>
      <c r="AT452" s="384">
        <v>0</v>
      </c>
      <c r="AU452" s="384">
        <v>22162.17</v>
      </c>
    </row>
    <row r="453" spans="2:47" s="48" customFormat="1" x14ac:dyDescent="0.2">
      <c r="B453" s="48" t="s">
        <v>125</v>
      </c>
      <c r="C453" s="48" t="s">
        <v>293</v>
      </c>
      <c r="D453" s="108">
        <v>2005</v>
      </c>
      <c r="E453" s="82" t="s">
        <v>51</v>
      </c>
      <c r="L453" s="67"/>
      <c r="M453" s="384"/>
      <c r="N453" s="384"/>
      <c r="O453" s="384"/>
      <c r="P453" s="384"/>
      <c r="Q453" s="384"/>
      <c r="R453" s="384"/>
      <c r="S453" s="384"/>
      <c r="Z453" s="67"/>
      <c r="AA453" s="384"/>
      <c r="AB453" s="384"/>
      <c r="AC453" s="384"/>
      <c r="AD453" s="384"/>
      <c r="AE453" s="384"/>
      <c r="AF453" s="384"/>
      <c r="AG453" s="384"/>
      <c r="AH453" s="48">
        <v>1443</v>
      </c>
      <c r="AI453" s="48">
        <v>119</v>
      </c>
      <c r="AJ453" s="48">
        <v>0</v>
      </c>
      <c r="AK453" s="48">
        <v>0</v>
      </c>
      <c r="AL453" s="48">
        <v>277</v>
      </c>
      <c r="AM453" s="48">
        <v>0</v>
      </c>
      <c r="AN453" s="85">
        <v>1839</v>
      </c>
      <c r="AO453" s="384">
        <v>4340</v>
      </c>
      <c r="AP453" s="384">
        <v>293</v>
      </c>
      <c r="AQ453" s="384">
        <v>0</v>
      </c>
      <c r="AR453" s="384">
        <v>0</v>
      </c>
      <c r="AS453" s="384">
        <v>1381</v>
      </c>
      <c r="AT453" s="384">
        <v>0</v>
      </c>
      <c r="AU453" s="384">
        <v>6014</v>
      </c>
    </row>
    <row r="454" spans="2:47" s="48" customFormat="1" x14ac:dyDescent="0.2">
      <c r="B454" s="48" t="s">
        <v>125</v>
      </c>
      <c r="C454" s="48" t="s">
        <v>294</v>
      </c>
      <c r="D454" s="108">
        <v>2005</v>
      </c>
      <c r="E454" s="82" t="s">
        <v>52</v>
      </c>
      <c r="L454" s="67"/>
      <c r="M454" s="384"/>
      <c r="N454" s="384"/>
      <c r="O454" s="384"/>
      <c r="P454" s="384"/>
      <c r="Q454" s="384"/>
      <c r="R454" s="384"/>
      <c r="S454" s="384"/>
      <c r="Z454" s="67"/>
      <c r="AA454" s="384"/>
      <c r="AB454" s="384"/>
      <c r="AC454" s="384"/>
      <c r="AD454" s="384"/>
      <c r="AE454" s="384"/>
      <c r="AF454" s="384"/>
      <c r="AG454" s="384"/>
      <c r="AH454" s="48">
        <v>1003</v>
      </c>
      <c r="AI454" s="48">
        <v>0</v>
      </c>
      <c r="AJ454" s="48">
        <v>40</v>
      </c>
      <c r="AK454" s="48">
        <v>35</v>
      </c>
      <c r="AL454" s="48">
        <v>0</v>
      </c>
      <c r="AM454" s="48">
        <v>0</v>
      </c>
      <c r="AN454" s="85">
        <v>1078</v>
      </c>
      <c r="AO454" s="384">
        <v>6788.25</v>
      </c>
      <c r="AP454" s="384">
        <v>0</v>
      </c>
      <c r="AQ454" s="384">
        <v>658</v>
      </c>
      <c r="AR454" s="384">
        <v>512.25</v>
      </c>
      <c r="AS454" s="384">
        <v>0</v>
      </c>
      <c r="AT454" s="384">
        <v>0</v>
      </c>
      <c r="AU454" s="384">
        <v>7958.5</v>
      </c>
    </row>
    <row r="455" spans="2:47" s="48" customFormat="1" x14ac:dyDescent="0.2">
      <c r="B455" s="48" t="s">
        <v>125</v>
      </c>
      <c r="C455" s="48" t="s">
        <v>295</v>
      </c>
      <c r="D455" s="108">
        <v>2005</v>
      </c>
      <c r="E455" s="82" t="s">
        <v>53</v>
      </c>
      <c r="L455" s="67"/>
      <c r="M455" s="384"/>
      <c r="N455" s="384"/>
      <c r="O455" s="384"/>
      <c r="P455" s="384"/>
      <c r="Q455" s="384"/>
      <c r="R455" s="384"/>
      <c r="S455" s="384"/>
      <c r="Z455" s="67"/>
      <c r="AA455" s="384"/>
      <c r="AB455" s="384"/>
      <c r="AC455" s="384"/>
      <c r="AD455" s="384"/>
      <c r="AE455" s="384"/>
      <c r="AF455" s="384"/>
      <c r="AG455" s="384"/>
      <c r="AH455" s="48">
        <v>131</v>
      </c>
      <c r="AI455" s="48">
        <v>98</v>
      </c>
      <c r="AJ455" s="48">
        <v>566</v>
      </c>
      <c r="AK455" s="48">
        <v>7</v>
      </c>
      <c r="AL455" s="48">
        <v>0</v>
      </c>
      <c r="AM455" s="48">
        <v>12</v>
      </c>
      <c r="AN455" s="85">
        <v>814</v>
      </c>
      <c r="AO455" s="384">
        <v>933.66</v>
      </c>
      <c r="AP455" s="384">
        <v>1337.7</v>
      </c>
      <c r="AQ455" s="384">
        <v>5636.51</v>
      </c>
      <c r="AR455" s="384">
        <v>73.5</v>
      </c>
      <c r="AS455" s="384">
        <v>0</v>
      </c>
      <c r="AT455" s="384">
        <v>290.91000000000003</v>
      </c>
      <c r="AU455" s="384">
        <v>8272.2800000000007</v>
      </c>
    </row>
    <row r="456" spans="2:47" s="48" customFormat="1" x14ac:dyDescent="0.2">
      <c r="B456" s="48" t="s">
        <v>125</v>
      </c>
      <c r="C456" s="48" t="s">
        <v>296</v>
      </c>
      <c r="D456" s="108">
        <v>2005</v>
      </c>
      <c r="E456" s="82" t="s">
        <v>54</v>
      </c>
      <c r="L456" s="67"/>
      <c r="M456" s="384"/>
      <c r="N456" s="384"/>
      <c r="O456" s="384"/>
      <c r="P456" s="384"/>
      <c r="Q456" s="384"/>
      <c r="R456" s="384"/>
      <c r="S456" s="384"/>
      <c r="Z456" s="67"/>
      <c r="AA456" s="384"/>
      <c r="AB456" s="384"/>
      <c r="AC456" s="384"/>
      <c r="AD456" s="384"/>
      <c r="AE456" s="384"/>
      <c r="AF456" s="384"/>
      <c r="AG456" s="384"/>
      <c r="AH456" s="48">
        <v>871</v>
      </c>
      <c r="AI456" s="48">
        <v>277</v>
      </c>
      <c r="AJ456" s="48">
        <v>725</v>
      </c>
      <c r="AK456" s="48">
        <v>80</v>
      </c>
      <c r="AL456" s="48">
        <v>71</v>
      </c>
      <c r="AM456" s="48">
        <v>23</v>
      </c>
      <c r="AN456" s="85">
        <v>2047</v>
      </c>
      <c r="AO456" s="384">
        <v>7363.5</v>
      </c>
      <c r="AP456" s="384">
        <v>7007.5</v>
      </c>
      <c r="AQ456" s="384">
        <v>11068.5</v>
      </c>
      <c r="AR456" s="384">
        <v>849.25</v>
      </c>
      <c r="AS456" s="384">
        <v>989.75</v>
      </c>
      <c r="AT456" s="384">
        <v>826.25</v>
      </c>
      <c r="AU456" s="384">
        <v>28104.75</v>
      </c>
    </row>
    <row r="457" spans="2:47" s="48" customFormat="1" x14ac:dyDescent="0.2">
      <c r="B457" s="48" t="s">
        <v>125</v>
      </c>
      <c r="C457" s="48" t="s">
        <v>297</v>
      </c>
      <c r="D457" s="108">
        <v>2005</v>
      </c>
      <c r="E457" s="82" t="s">
        <v>55</v>
      </c>
      <c r="L457" s="67"/>
      <c r="M457" s="384"/>
      <c r="N457" s="384"/>
      <c r="O457" s="384"/>
      <c r="P457" s="384"/>
      <c r="Q457" s="384"/>
      <c r="R457" s="384"/>
      <c r="S457" s="384"/>
      <c r="Z457" s="67"/>
      <c r="AA457" s="384"/>
      <c r="AB457" s="384"/>
      <c r="AC457" s="384"/>
      <c r="AD457" s="384"/>
      <c r="AE457" s="384"/>
      <c r="AF457" s="384"/>
      <c r="AG457" s="384"/>
      <c r="AH457" s="48">
        <v>1759</v>
      </c>
      <c r="AI457" s="48">
        <v>192</v>
      </c>
      <c r="AJ457" s="48">
        <v>55</v>
      </c>
      <c r="AK457" s="48">
        <v>36</v>
      </c>
      <c r="AL457" s="48">
        <v>68</v>
      </c>
      <c r="AM457" s="48">
        <v>5</v>
      </c>
      <c r="AN457" s="85">
        <v>2115</v>
      </c>
      <c r="AO457" s="384">
        <v>9245.49</v>
      </c>
      <c r="AP457" s="384">
        <v>712.2</v>
      </c>
      <c r="AQ457" s="384">
        <v>523</v>
      </c>
      <c r="AR457" s="384">
        <v>312.75</v>
      </c>
      <c r="AS457" s="384">
        <v>750.72</v>
      </c>
      <c r="AT457" s="384">
        <v>146.5</v>
      </c>
      <c r="AU457" s="384">
        <v>11690.66</v>
      </c>
    </row>
    <row r="458" spans="2:47" s="48" customFormat="1" x14ac:dyDescent="0.2">
      <c r="B458" s="48" t="s">
        <v>125</v>
      </c>
      <c r="C458" s="48" t="s">
        <v>298</v>
      </c>
      <c r="D458" s="108">
        <v>2005</v>
      </c>
      <c r="E458" s="82" t="s">
        <v>56</v>
      </c>
      <c r="L458" s="67"/>
      <c r="M458" s="384"/>
      <c r="N458" s="384"/>
      <c r="O458" s="384"/>
      <c r="P458" s="384"/>
      <c r="Q458" s="384"/>
      <c r="R458" s="384"/>
      <c r="S458" s="384"/>
      <c r="Z458" s="67"/>
      <c r="AA458" s="384"/>
      <c r="AB458" s="384"/>
      <c r="AC458" s="384"/>
      <c r="AD458" s="384"/>
      <c r="AE458" s="384"/>
      <c r="AF458" s="384"/>
      <c r="AG458" s="384"/>
      <c r="AH458" s="53" t="s">
        <v>103</v>
      </c>
      <c r="AI458" s="53" t="s">
        <v>103</v>
      </c>
      <c r="AJ458" s="53" t="s">
        <v>103</v>
      </c>
      <c r="AK458" s="53" t="s">
        <v>103</v>
      </c>
      <c r="AL458" s="53" t="s">
        <v>103</v>
      </c>
      <c r="AM458" s="53" t="s">
        <v>103</v>
      </c>
      <c r="AN458" s="85">
        <v>1750</v>
      </c>
      <c r="AO458" s="384">
        <v>6757</v>
      </c>
      <c r="AP458" s="384">
        <v>4092</v>
      </c>
      <c r="AQ458" s="384">
        <v>4466</v>
      </c>
      <c r="AR458" s="384">
        <v>2980</v>
      </c>
      <c r="AS458" s="384">
        <v>657</v>
      </c>
      <c r="AT458" s="384">
        <v>92</v>
      </c>
      <c r="AU458" s="384">
        <v>19044</v>
      </c>
    </row>
    <row r="459" spans="2:47" s="48" customFormat="1" x14ac:dyDescent="0.2">
      <c r="B459" s="48" t="s">
        <v>125</v>
      </c>
      <c r="C459" s="48" t="s">
        <v>299</v>
      </c>
      <c r="D459" s="108">
        <v>2005</v>
      </c>
      <c r="E459" s="82" t="s">
        <v>57</v>
      </c>
      <c r="L459" s="67"/>
      <c r="M459" s="384"/>
      <c r="N459" s="384"/>
      <c r="O459" s="384"/>
      <c r="P459" s="384"/>
      <c r="Q459" s="384"/>
      <c r="R459" s="384"/>
      <c r="S459" s="384"/>
      <c r="Z459" s="67"/>
      <c r="AA459" s="384"/>
      <c r="AB459" s="384"/>
      <c r="AC459" s="384"/>
      <c r="AD459" s="384"/>
      <c r="AE459" s="384"/>
      <c r="AF459" s="384"/>
      <c r="AG459" s="384"/>
      <c r="AH459" s="48">
        <v>985</v>
      </c>
      <c r="AI459" s="48">
        <v>0</v>
      </c>
      <c r="AJ459" s="48">
        <v>43</v>
      </c>
      <c r="AK459" s="48">
        <v>100</v>
      </c>
      <c r="AL459" s="48">
        <v>0</v>
      </c>
      <c r="AM459" s="48">
        <v>0</v>
      </c>
      <c r="AN459" s="85">
        <v>1128</v>
      </c>
      <c r="AO459" s="384">
        <v>4140.75</v>
      </c>
      <c r="AP459" s="384">
        <v>0</v>
      </c>
      <c r="AQ459" s="384">
        <v>500.75</v>
      </c>
      <c r="AR459" s="384">
        <v>1165</v>
      </c>
      <c r="AS459" s="384">
        <v>0</v>
      </c>
      <c r="AT459" s="384">
        <v>0</v>
      </c>
      <c r="AU459" s="384">
        <v>5806.5</v>
      </c>
    </row>
    <row r="460" spans="2:47" s="48" customFormat="1" x14ac:dyDescent="0.2">
      <c r="B460" s="48" t="s">
        <v>125</v>
      </c>
      <c r="C460" s="48" t="s">
        <v>300</v>
      </c>
      <c r="D460" s="108">
        <v>2005</v>
      </c>
      <c r="E460" s="82" t="s">
        <v>58</v>
      </c>
      <c r="L460" s="67"/>
      <c r="M460" s="384"/>
      <c r="N460" s="384"/>
      <c r="O460" s="384"/>
      <c r="P460" s="384"/>
      <c r="Q460" s="384"/>
      <c r="R460" s="384"/>
      <c r="S460" s="384"/>
      <c r="Z460" s="67"/>
      <c r="AA460" s="384"/>
      <c r="AB460" s="384"/>
      <c r="AC460" s="384"/>
      <c r="AD460" s="384"/>
      <c r="AE460" s="384"/>
      <c r="AF460" s="384"/>
      <c r="AG460" s="384"/>
      <c r="AH460" s="48">
        <v>922</v>
      </c>
      <c r="AI460" s="48">
        <v>497</v>
      </c>
      <c r="AJ460" s="48">
        <v>134</v>
      </c>
      <c r="AK460" s="48">
        <v>0</v>
      </c>
      <c r="AL460" s="48">
        <v>0</v>
      </c>
      <c r="AM460" s="48">
        <v>0</v>
      </c>
      <c r="AN460" s="85">
        <v>1553</v>
      </c>
      <c r="AO460" s="384">
        <v>4400</v>
      </c>
      <c r="AP460" s="384">
        <v>5352</v>
      </c>
      <c r="AQ460" s="384">
        <v>5809</v>
      </c>
      <c r="AR460" s="384">
        <v>0</v>
      </c>
      <c r="AS460" s="384">
        <v>0</v>
      </c>
      <c r="AT460" s="384">
        <v>0</v>
      </c>
      <c r="AU460" s="384">
        <v>15561</v>
      </c>
    </row>
    <row r="461" spans="2:47" s="48" customFormat="1" x14ac:dyDescent="0.2">
      <c r="B461" s="48" t="s">
        <v>125</v>
      </c>
      <c r="C461" s="48" t="s">
        <v>301</v>
      </c>
      <c r="D461" s="108">
        <v>2005</v>
      </c>
      <c r="E461" s="82" t="s">
        <v>59</v>
      </c>
      <c r="L461" s="67"/>
      <c r="M461" s="384"/>
      <c r="N461" s="384"/>
      <c r="O461" s="384"/>
      <c r="P461" s="384"/>
      <c r="Q461" s="384"/>
      <c r="R461" s="384"/>
      <c r="S461" s="384"/>
      <c r="Z461" s="67"/>
      <c r="AA461" s="384"/>
      <c r="AB461" s="384"/>
      <c r="AC461" s="384"/>
      <c r="AD461" s="384"/>
      <c r="AE461" s="384"/>
      <c r="AF461" s="384"/>
      <c r="AG461" s="384"/>
      <c r="AH461" s="48">
        <v>681</v>
      </c>
      <c r="AI461" s="48">
        <v>59</v>
      </c>
      <c r="AJ461" s="48">
        <v>84</v>
      </c>
      <c r="AK461" s="48">
        <v>86</v>
      </c>
      <c r="AL461" s="48">
        <v>76</v>
      </c>
      <c r="AM461" s="48">
        <v>64</v>
      </c>
      <c r="AN461" s="85">
        <v>1050</v>
      </c>
      <c r="AO461" s="384">
        <v>4186.25</v>
      </c>
      <c r="AP461" s="384">
        <v>44.25</v>
      </c>
      <c r="AQ461" s="384">
        <v>1081.75</v>
      </c>
      <c r="AR461" s="384">
        <v>954.75</v>
      </c>
      <c r="AS461" s="384">
        <v>482.5</v>
      </c>
      <c r="AT461" s="384">
        <v>670.5</v>
      </c>
      <c r="AU461" s="384">
        <v>7420</v>
      </c>
    </row>
    <row r="462" spans="2:47" s="48" customFormat="1" x14ac:dyDescent="0.2">
      <c r="B462" s="48" t="s">
        <v>125</v>
      </c>
      <c r="C462" s="48" t="s">
        <v>302</v>
      </c>
      <c r="D462" s="108">
        <v>2005</v>
      </c>
      <c r="E462" s="82" t="s">
        <v>60</v>
      </c>
      <c r="L462" s="67"/>
      <c r="M462" s="384"/>
      <c r="N462" s="384"/>
      <c r="O462" s="384"/>
      <c r="P462" s="384"/>
      <c r="Q462" s="384"/>
      <c r="R462" s="384"/>
      <c r="S462" s="384"/>
      <c r="Z462" s="67"/>
      <c r="AA462" s="384"/>
      <c r="AB462" s="384"/>
      <c r="AC462" s="384"/>
      <c r="AD462" s="384"/>
      <c r="AE462" s="384"/>
      <c r="AF462" s="384"/>
      <c r="AG462" s="384"/>
      <c r="AH462" s="48">
        <v>4439</v>
      </c>
      <c r="AI462" s="48">
        <v>150</v>
      </c>
      <c r="AJ462" s="48">
        <v>565</v>
      </c>
      <c r="AK462" s="48">
        <v>467</v>
      </c>
      <c r="AL462" s="48">
        <v>41</v>
      </c>
      <c r="AM462" s="48">
        <v>10</v>
      </c>
      <c r="AN462" s="85">
        <v>5672</v>
      </c>
      <c r="AO462" s="384">
        <v>20188.21</v>
      </c>
      <c r="AP462" s="384">
        <v>2971.5</v>
      </c>
      <c r="AQ462" s="384">
        <v>7753.4</v>
      </c>
      <c r="AR462" s="384">
        <v>7494.65</v>
      </c>
      <c r="AS462" s="384">
        <v>665.56</v>
      </c>
      <c r="AT462" s="384">
        <v>498.17</v>
      </c>
      <c r="AU462" s="384">
        <v>39571.49</v>
      </c>
    </row>
    <row r="463" spans="2:47" s="48" customFormat="1" x14ac:dyDescent="0.2">
      <c r="B463" s="48" t="s">
        <v>125</v>
      </c>
      <c r="C463" s="48" t="s">
        <v>303</v>
      </c>
      <c r="D463" s="108">
        <v>2005</v>
      </c>
      <c r="E463" s="83" t="s">
        <v>61</v>
      </c>
      <c r="L463" s="67"/>
      <c r="M463" s="384"/>
      <c r="N463" s="384"/>
      <c r="O463" s="384"/>
      <c r="P463" s="384"/>
      <c r="Q463" s="384"/>
      <c r="R463" s="384"/>
      <c r="S463" s="384"/>
      <c r="Z463" s="67"/>
      <c r="AA463" s="384"/>
      <c r="AB463" s="384"/>
      <c r="AC463" s="384"/>
      <c r="AD463" s="384"/>
      <c r="AE463" s="384"/>
      <c r="AF463" s="384"/>
      <c r="AG463" s="384"/>
      <c r="AH463" s="48">
        <v>744</v>
      </c>
      <c r="AI463" s="48">
        <v>0</v>
      </c>
      <c r="AJ463" s="48">
        <v>0</v>
      </c>
      <c r="AK463" s="48">
        <v>0</v>
      </c>
      <c r="AL463" s="48">
        <v>0</v>
      </c>
      <c r="AM463" s="48">
        <v>0</v>
      </c>
      <c r="AN463" s="85">
        <v>744</v>
      </c>
      <c r="AO463" s="384">
        <v>6267.59</v>
      </c>
      <c r="AP463" s="384">
        <v>0</v>
      </c>
      <c r="AQ463" s="384">
        <v>0</v>
      </c>
      <c r="AR463" s="384">
        <v>0</v>
      </c>
      <c r="AS463" s="384">
        <v>0</v>
      </c>
      <c r="AT463" s="384">
        <v>0</v>
      </c>
      <c r="AU463" s="384">
        <v>6267.59</v>
      </c>
    </row>
    <row r="464" spans="2:47" s="48" customFormat="1" x14ac:dyDescent="0.2">
      <c r="B464" s="48" t="s">
        <v>125</v>
      </c>
      <c r="C464" s="48" t="s">
        <v>304</v>
      </c>
      <c r="D464" s="108">
        <v>2005</v>
      </c>
      <c r="E464" s="82" t="s">
        <v>62</v>
      </c>
      <c r="L464" s="67"/>
      <c r="M464" s="384"/>
      <c r="N464" s="384"/>
      <c r="O464" s="384"/>
      <c r="P464" s="384"/>
      <c r="Q464" s="384"/>
      <c r="R464" s="384"/>
      <c r="S464" s="384"/>
      <c r="Z464" s="67"/>
      <c r="AA464" s="384"/>
      <c r="AB464" s="384"/>
      <c r="AC464" s="384"/>
      <c r="AD464" s="384"/>
      <c r="AE464" s="384"/>
      <c r="AF464" s="384"/>
      <c r="AG464" s="384"/>
      <c r="AH464" s="48">
        <v>1420</v>
      </c>
      <c r="AI464" s="48">
        <v>18</v>
      </c>
      <c r="AJ464" s="48">
        <v>579</v>
      </c>
      <c r="AK464" s="48">
        <v>121</v>
      </c>
      <c r="AL464" s="48">
        <v>5</v>
      </c>
      <c r="AM464" s="48">
        <v>26</v>
      </c>
      <c r="AN464" s="85">
        <v>2169</v>
      </c>
      <c r="AO464" s="384">
        <v>7993</v>
      </c>
      <c r="AP464" s="384">
        <v>135</v>
      </c>
      <c r="AQ464" s="384">
        <v>4364</v>
      </c>
      <c r="AR464" s="384">
        <v>1582</v>
      </c>
      <c r="AS464" s="384">
        <v>66</v>
      </c>
      <c r="AT464" s="384">
        <v>298</v>
      </c>
      <c r="AU464" s="384">
        <v>14438</v>
      </c>
    </row>
    <row r="465" spans="2:47" s="48" customFormat="1" x14ac:dyDescent="0.2">
      <c r="B465" s="48" t="s">
        <v>125</v>
      </c>
      <c r="C465" s="48" t="s">
        <v>305</v>
      </c>
      <c r="D465" s="108">
        <v>2005</v>
      </c>
      <c r="E465" s="82" t="s">
        <v>63</v>
      </c>
      <c r="L465" s="67"/>
      <c r="M465" s="384"/>
      <c r="N465" s="384"/>
      <c r="O465" s="384"/>
      <c r="P465" s="384"/>
      <c r="Q465" s="384"/>
      <c r="R465" s="384"/>
      <c r="S465" s="384"/>
      <c r="Z465" s="67"/>
      <c r="AA465" s="384"/>
      <c r="AB465" s="384"/>
      <c r="AC465" s="384"/>
      <c r="AD465" s="384"/>
      <c r="AE465" s="384"/>
      <c r="AF465" s="384"/>
      <c r="AG465" s="384"/>
      <c r="AH465" s="48">
        <v>6602</v>
      </c>
      <c r="AI465" s="48">
        <v>672</v>
      </c>
      <c r="AJ465" s="48">
        <v>20</v>
      </c>
      <c r="AK465" s="48">
        <v>0</v>
      </c>
      <c r="AL465" s="48">
        <v>0</v>
      </c>
      <c r="AM465" s="48">
        <v>0</v>
      </c>
      <c r="AN465" s="85">
        <v>7294</v>
      </c>
      <c r="AO465" s="384">
        <v>32498</v>
      </c>
      <c r="AP465" s="384">
        <v>15499</v>
      </c>
      <c r="AQ465" s="384">
        <v>1078</v>
      </c>
      <c r="AR465" s="384">
        <v>0</v>
      </c>
      <c r="AS465" s="384">
        <v>0</v>
      </c>
      <c r="AT465" s="384">
        <v>0</v>
      </c>
      <c r="AU465" s="384">
        <v>49075</v>
      </c>
    </row>
    <row r="466" spans="2:47" s="48" customFormat="1" x14ac:dyDescent="0.2">
      <c r="B466" s="48" t="s">
        <v>125</v>
      </c>
      <c r="C466" s="48" t="s">
        <v>306</v>
      </c>
      <c r="D466" s="108">
        <v>2005</v>
      </c>
      <c r="E466" s="82" t="s">
        <v>64</v>
      </c>
      <c r="L466" s="67"/>
      <c r="M466" s="384"/>
      <c r="N466" s="384"/>
      <c r="O466" s="384"/>
      <c r="P466" s="384"/>
      <c r="Q466" s="384"/>
      <c r="R466" s="384"/>
      <c r="S466" s="384"/>
      <c r="Z466" s="67"/>
      <c r="AA466" s="384"/>
      <c r="AB466" s="384"/>
      <c r="AC466" s="384"/>
      <c r="AD466" s="384"/>
      <c r="AE466" s="384"/>
      <c r="AF466" s="384"/>
      <c r="AG466" s="384"/>
      <c r="AH466" s="53" t="s">
        <v>103</v>
      </c>
      <c r="AI466" s="53" t="s">
        <v>103</v>
      </c>
      <c r="AJ466" s="53" t="s">
        <v>103</v>
      </c>
      <c r="AK466" s="53" t="s">
        <v>103</v>
      </c>
      <c r="AL466" s="53" t="s">
        <v>103</v>
      </c>
      <c r="AM466" s="53" t="s">
        <v>103</v>
      </c>
      <c r="AN466" s="85">
        <v>9223</v>
      </c>
      <c r="AO466" s="384">
        <v>78771.25</v>
      </c>
      <c r="AP466" s="384">
        <v>1661.15</v>
      </c>
      <c r="AQ466" s="384">
        <v>988.4</v>
      </c>
      <c r="AR466" s="384">
        <v>883</v>
      </c>
      <c r="AS466" s="384">
        <v>2296.25</v>
      </c>
      <c r="AT466" s="384">
        <v>11</v>
      </c>
      <c r="AU466" s="384">
        <v>84611.05</v>
      </c>
    </row>
    <row r="467" spans="2:47" s="48" customFormat="1" x14ac:dyDescent="0.2">
      <c r="B467" s="48" t="s">
        <v>125</v>
      </c>
      <c r="C467" s="48" t="s">
        <v>307</v>
      </c>
      <c r="D467" s="108">
        <v>2005</v>
      </c>
      <c r="E467" s="82" t="s">
        <v>65</v>
      </c>
      <c r="L467" s="67"/>
      <c r="M467" s="384"/>
      <c r="N467" s="384"/>
      <c r="O467" s="384"/>
      <c r="P467" s="384"/>
      <c r="Q467" s="384"/>
      <c r="R467" s="384"/>
      <c r="S467" s="384"/>
      <c r="Z467" s="67"/>
      <c r="AA467" s="384"/>
      <c r="AB467" s="384"/>
      <c r="AC467" s="384"/>
      <c r="AD467" s="384"/>
      <c r="AE467" s="384"/>
      <c r="AF467" s="384"/>
      <c r="AG467" s="384"/>
      <c r="AH467" s="53" t="s">
        <v>103</v>
      </c>
      <c r="AI467" s="53" t="s">
        <v>103</v>
      </c>
      <c r="AJ467" s="53" t="s">
        <v>103</v>
      </c>
      <c r="AK467" s="53" t="s">
        <v>103</v>
      </c>
      <c r="AL467" s="53" t="s">
        <v>103</v>
      </c>
      <c r="AM467" s="53" t="s">
        <v>103</v>
      </c>
      <c r="AN467" s="85">
        <v>2764</v>
      </c>
      <c r="AO467" s="384">
        <v>13194.44</v>
      </c>
      <c r="AP467" s="384">
        <v>0</v>
      </c>
      <c r="AQ467" s="384">
        <v>2568.25</v>
      </c>
      <c r="AR467" s="384">
        <v>311.25</v>
      </c>
      <c r="AS467" s="384">
        <v>0</v>
      </c>
      <c r="AT467" s="384">
        <v>39.5</v>
      </c>
      <c r="AU467" s="384">
        <v>16113.44</v>
      </c>
    </row>
    <row r="468" spans="2:47" s="48" customFormat="1" x14ac:dyDescent="0.2">
      <c r="B468" s="48" t="s">
        <v>125</v>
      </c>
      <c r="C468" s="48" t="s">
        <v>308</v>
      </c>
      <c r="D468" s="108">
        <v>2005</v>
      </c>
      <c r="E468" s="82" t="s">
        <v>66</v>
      </c>
      <c r="L468" s="67"/>
      <c r="M468" s="384"/>
      <c r="N468" s="384"/>
      <c r="O468" s="384"/>
      <c r="P468" s="384"/>
      <c r="Q468" s="384"/>
      <c r="R468" s="384"/>
      <c r="S468" s="384"/>
      <c r="Z468" s="67"/>
      <c r="AA468" s="384"/>
      <c r="AB468" s="384"/>
      <c r="AC468" s="384"/>
      <c r="AD468" s="384"/>
      <c r="AE468" s="384"/>
      <c r="AF468" s="384"/>
      <c r="AG468" s="384"/>
      <c r="AH468" s="48">
        <v>884</v>
      </c>
      <c r="AI468" s="48">
        <v>0</v>
      </c>
      <c r="AJ468" s="48">
        <v>232</v>
      </c>
      <c r="AK468" s="48">
        <v>182</v>
      </c>
      <c r="AL468" s="48">
        <v>0</v>
      </c>
      <c r="AM468" s="48">
        <v>0</v>
      </c>
      <c r="AN468" s="85">
        <v>1298</v>
      </c>
      <c r="AO468" s="384">
        <v>6369</v>
      </c>
      <c r="AP468" s="384">
        <v>0</v>
      </c>
      <c r="AQ468" s="384">
        <v>6079</v>
      </c>
      <c r="AR468" s="384">
        <v>2649</v>
      </c>
      <c r="AS468" s="384">
        <v>0</v>
      </c>
      <c r="AT468" s="384">
        <v>0</v>
      </c>
      <c r="AU468" s="384">
        <v>15097</v>
      </c>
    </row>
    <row r="469" spans="2:47" s="48" customFormat="1" x14ac:dyDescent="0.2">
      <c r="B469" s="48" t="s">
        <v>125</v>
      </c>
      <c r="C469" s="48" t="s">
        <v>309</v>
      </c>
      <c r="D469" s="108">
        <v>2005</v>
      </c>
      <c r="E469" s="82" t="s">
        <v>67</v>
      </c>
      <c r="L469" s="67"/>
      <c r="M469" s="384"/>
      <c r="N469" s="384"/>
      <c r="O469" s="384"/>
      <c r="P469" s="384"/>
      <c r="Q469" s="384"/>
      <c r="R469" s="384"/>
      <c r="S469" s="384"/>
      <c r="Z469" s="67"/>
      <c r="AA469" s="384"/>
      <c r="AB469" s="384"/>
      <c r="AC469" s="384"/>
      <c r="AD469" s="384"/>
      <c r="AE469" s="384"/>
      <c r="AF469" s="384"/>
      <c r="AG469" s="384"/>
      <c r="AH469" s="48">
        <v>660</v>
      </c>
      <c r="AI469" s="48">
        <v>10</v>
      </c>
      <c r="AJ469" s="48">
        <v>268</v>
      </c>
      <c r="AK469" s="48">
        <v>218</v>
      </c>
      <c r="AL469" s="48">
        <v>6</v>
      </c>
      <c r="AM469" s="48">
        <v>6</v>
      </c>
      <c r="AN469" s="85">
        <v>1168</v>
      </c>
      <c r="AO469" s="384">
        <v>5509</v>
      </c>
      <c r="AP469" s="384">
        <v>42</v>
      </c>
      <c r="AQ469" s="384">
        <v>2044</v>
      </c>
      <c r="AR469" s="384">
        <v>1644</v>
      </c>
      <c r="AS469" s="384">
        <v>140</v>
      </c>
      <c r="AT469" s="384">
        <v>220</v>
      </c>
      <c r="AU469" s="384">
        <v>9599</v>
      </c>
    </row>
    <row r="470" spans="2:47" s="48" customFormat="1" x14ac:dyDescent="0.2">
      <c r="B470" s="48" t="s">
        <v>125</v>
      </c>
      <c r="C470" s="48" t="s">
        <v>310</v>
      </c>
      <c r="D470" s="108">
        <v>2005</v>
      </c>
      <c r="E470" s="82" t="s">
        <v>68</v>
      </c>
      <c r="L470" s="67"/>
      <c r="M470" s="384"/>
      <c r="N470" s="384"/>
      <c r="O470" s="384"/>
      <c r="P470" s="384"/>
      <c r="Q470" s="384"/>
      <c r="R470" s="384"/>
      <c r="S470" s="384"/>
      <c r="Z470" s="67"/>
      <c r="AA470" s="384"/>
      <c r="AB470" s="384"/>
      <c r="AC470" s="384"/>
      <c r="AD470" s="384"/>
      <c r="AE470" s="384"/>
      <c r="AF470" s="384"/>
      <c r="AG470" s="384"/>
      <c r="AH470" s="48">
        <v>1185</v>
      </c>
      <c r="AI470" s="48">
        <v>72</v>
      </c>
      <c r="AJ470" s="48">
        <v>130</v>
      </c>
      <c r="AK470" s="48">
        <v>34</v>
      </c>
      <c r="AL470" s="48">
        <v>9</v>
      </c>
      <c r="AM470" s="48">
        <v>0</v>
      </c>
      <c r="AN470" s="85">
        <v>1430</v>
      </c>
      <c r="AO470" s="384">
        <v>8363.25</v>
      </c>
      <c r="AP470" s="384">
        <v>498.25</v>
      </c>
      <c r="AQ470" s="384">
        <v>1482.5</v>
      </c>
      <c r="AR470" s="384">
        <v>35</v>
      </c>
      <c r="AS470" s="384">
        <v>193.25</v>
      </c>
      <c r="AT470" s="384">
        <v>0</v>
      </c>
      <c r="AU470" s="384">
        <v>10572.25</v>
      </c>
    </row>
    <row r="471" spans="2:47" s="48" customFormat="1" x14ac:dyDescent="0.2">
      <c r="B471" s="48" t="s">
        <v>125</v>
      </c>
      <c r="C471" s="48" t="s">
        <v>311</v>
      </c>
      <c r="D471" s="108">
        <v>2005</v>
      </c>
      <c r="E471" s="82" t="s">
        <v>69</v>
      </c>
      <c r="L471" s="67"/>
      <c r="M471" s="384"/>
      <c r="N471" s="384"/>
      <c r="O471" s="384"/>
      <c r="P471" s="384"/>
      <c r="Q471" s="384"/>
      <c r="R471" s="384"/>
      <c r="S471" s="384"/>
      <c r="Z471" s="67"/>
      <c r="AA471" s="384"/>
      <c r="AB471" s="384"/>
      <c r="AC471" s="384"/>
      <c r="AD471" s="384"/>
      <c r="AE471" s="384"/>
      <c r="AF471" s="384"/>
      <c r="AG471" s="384"/>
      <c r="AH471" s="48">
        <v>978</v>
      </c>
      <c r="AI471" s="48">
        <v>0</v>
      </c>
      <c r="AJ471" s="48">
        <v>80</v>
      </c>
      <c r="AK471" s="48">
        <v>434</v>
      </c>
      <c r="AL471" s="48">
        <v>0</v>
      </c>
      <c r="AM471" s="48">
        <v>11</v>
      </c>
      <c r="AN471" s="85">
        <v>1503</v>
      </c>
      <c r="AO471" s="384">
        <v>5306</v>
      </c>
      <c r="AP471" s="384">
        <v>0</v>
      </c>
      <c r="AQ471" s="384">
        <v>1026</v>
      </c>
      <c r="AR471" s="384">
        <v>5133</v>
      </c>
      <c r="AS471" s="384">
        <v>0</v>
      </c>
      <c r="AT471" s="384">
        <v>211</v>
      </c>
      <c r="AU471" s="384">
        <v>11676</v>
      </c>
    </row>
    <row r="472" spans="2:47" s="48" customFormat="1" x14ac:dyDescent="0.2">
      <c r="B472" s="48" t="s">
        <v>125</v>
      </c>
      <c r="C472" s="48" t="s">
        <v>312</v>
      </c>
      <c r="D472" s="108">
        <v>2005</v>
      </c>
      <c r="E472" s="82" t="s">
        <v>70</v>
      </c>
      <c r="L472" s="67"/>
      <c r="M472" s="384"/>
      <c r="N472" s="384"/>
      <c r="O472" s="384"/>
      <c r="P472" s="384"/>
      <c r="Q472" s="384"/>
      <c r="R472" s="384"/>
      <c r="S472" s="384"/>
      <c r="Z472" s="67"/>
      <c r="AA472" s="384"/>
      <c r="AB472" s="384"/>
      <c r="AC472" s="384"/>
      <c r="AD472" s="384"/>
      <c r="AE472" s="384"/>
      <c r="AF472" s="384"/>
      <c r="AG472" s="384"/>
      <c r="AH472" s="53" t="s">
        <v>103</v>
      </c>
      <c r="AI472" s="53" t="s">
        <v>103</v>
      </c>
      <c r="AJ472" s="53" t="s">
        <v>103</v>
      </c>
      <c r="AK472" s="53" t="s">
        <v>103</v>
      </c>
      <c r="AL472" s="53" t="s">
        <v>103</v>
      </c>
      <c r="AM472" s="53" t="s">
        <v>103</v>
      </c>
      <c r="AN472" s="85">
        <v>4371</v>
      </c>
      <c r="AO472" s="384">
        <v>34073.25</v>
      </c>
      <c r="AP472" s="384">
        <v>8</v>
      </c>
      <c r="AQ472" s="384">
        <v>4241.5</v>
      </c>
      <c r="AR472" s="384">
        <v>1357.5</v>
      </c>
      <c r="AS472" s="384">
        <v>100.25</v>
      </c>
      <c r="AT472" s="384">
        <v>45</v>
      </c>
      <c r="AU472" s="384">
        <v>39825.5</v>
      </c>
    </row>
    <row r="473" spans="2:47" s="48" customFormat="1" x14ac:dyDescent="0.2">
      <c r="B473" s="48" t="s">
        <v>125</v>
      </c>
      <c r="C473" s="48" t="s">
        <v>313</v>
      </c>
      <c r="D473" s="108">
        <v>2005</v>
      </c>
      <c r="E473" s="82" t="s">
        <v>71</v>
      </c>
      <c r="L473" s="67"/>
      <c r="M473" s="384"/>
      <c r="N473" s="384"/>
      <c r="O473" s="384"/>
      <c r="P473" s="384"/>
      <c r="Q473" s="384"/>
      <c r="R473" s="384"/>
      <c r="S473" s="384"/>
      <c r="Z473" s="67"/>
      <c r="AA473" s="384"/>
      <c r="AB473" s="384"/>
      <c r="AC473" s="384"/>
      <c r="AD473" s="384"/>
      <c r="AE473" s="384"/>
      <c r="AF473" s="384"/>
      <c r="AG473" s="384"/>
      <c r="AH473" s="48">
        <v>325</v>
      </c>
      <c r="AI473" s="48">
        <v>180</v>
      </c>
      <c r="AJ473" s="48">
        <v>0</v>
      </c>
      <c r="AK473" s="48">
        <v>0</v>
      </c>
      <c r="AL473" s="48">
        <v>0</v>
      </c>
      <c r="AM473" s="48">
        <v>0</v>
      </c>
      <c r="AN473" s="85">
        <v>505</v>
      </c>
      <c r="AO473" s="384">
        <v>2646.5</v>
      </c>
      <c r="AP473" s="384">
        <v>448.75</v>
      </c>
      <c r="AQ473" s="384">
        <v>0</v>
      </c>
      <c r="AR473" s="384">
        <v>0</v>
      </c>
      <c r="AS473" s="384">
        <v>0</v>
      </c>
      <c r="AT473" s="384">
        <v>0</v>
      </c>
      <c r="AU473" s="384">
        <v>3095.25</v>
      </c>
    </row>
    <row r="474" spans="2:47" s="48" customFormat="1" x14ac:dyDescent="0.2">
      <c r="B474" s="48" t="s">
        <v>125</v>
      </c>
      <c r="C474" s="48" t="s">
        <v>314</v>
      </c>
      <c r="D474" s="108">
        <v>2005</v>
      </c>
      <c r="E474" s="82" t="s">
        <v>72</v>
      </c>
      <c r="L474" s="67"/>
      <c r="M474" s="384"/>
      <c r="N474" s="384"/>
      <c r="O474" s="384"/>
      <c r="P474" s="384"/>
      <c r="Q474" s="384"/>
      <c r="R474" s="384"/>
      <c r="S474" s="384"/>
      <c r="Z474" s="67"/>
      <c r="AA474" s="384"/>
      <c r="AB474" s="384"/>
      <c r="AC474" s="384"/>
      <c r="AD474" s="384"/>
      <c r="AE474" s="384"/>
      <c r="AF474" s="384"/>
      <c r="AG474" s="384"/>
      <c r="AH474" s="48">
        <v>926</v>
      </c>
      <c r="AI474" s="48">
        <v>10</v>
      </c>
      <c r="AJ474" s="48">
        <v>117</v>
      </c>
      <c r="AK474" s="48">
        <v>120</v>
      </c>
      <c r="AL474" s="48">
        <v>8</v>
      </c>
      <c r="AM474" s="48">
        <v>6</v>
      </c>
      <c r="AN474" s="85">
        <v>1187</v>
      </c>
      <c r="AO474" s="384">
        <v>3827</v>
      </c>
      <c r="AP474" s="384">
        <v>165</v>
      </c>
      <c r="AQ474" s="384">
        <v>1549</v>
      </c>
      <c r="AR474" s="384">
        <v>1143</v>
      </c>
      <c r="AS474" s="384">
        <v>116</v>
      </c>
      <c r="AT474" s="384">
        <v>132</v>
      </c>
      <c r="AU474" s="384">
        <v>6932</v>
      </c>
    </row>
    <row r="475" spans="2:47" s="48" customFormat="1" x14ac:dyDescent="0.2">
      <c r="B475" s="48" t="s">
        <v>125</v>
      </c>
      <c r="C475" s="48" t="s">
        <v>315</v>
      </c>
      <c r="D475" s="108">
        <v>2005</v>
      </c>
      <c r="E475" s="82" t="s">
        <v>73</v>
      </c>
      <c r="L475" s="67"/>
      <c r="M475" s="384"/>
      <c r="N475" s="384"/>
      <c r="O475" s="384"/>
      <c r="P475" s="384"/>
      <c r="Q475" s="384"/>
      <c r="R475" s="384"/>
      <c r="S475" s="384"/>
      <c r="Z475" s="67"/>
      <c r="AA475" s="384"/>
      <c r="AB475" s="384"/>
      <c r="AC475" s="384"/>
      <c r="AD475" s="384"/>
      <c r="AE475" s="384"/>
      <c r="AF475" s="384"/>
      <c r="AG475" s="384"/>
      <c r="AH475" s="48">
        <v>1703</v>
      </c>
      <c r="AI475" s="48">
        <v>0</v>
      </c>
      <c r="AJ475" s="48">
        <v>155</v>
      </c>
      <c r="AK475" s="48">
        <v>89</v>
      </c>
      <c r="AL475" s="48">
        <v>0</v>
      </c>
      <c r="AM475" s="48">
        <v>0</v>
      </c>
      <c r="AN475" s="85">
        <v>1947</v>
      </c>
      <c r="AO475" s="384">
        <v>11694</v>
      </c>
      <c r="AP475" s="384">
        <v>0</v>
      </c>
      <c r="AQ475" s="384">
        <v>3481</v>
      </c>
      <c r="AR475" s="384">
        <v>1674</v>
      </c>
      <c r="AS475" s="384">
        <v>0</v>
      </c>
      <c r="AT475" s="384">
        <v>0</v>
      </c>
      <c r="AU475" s="384">
        <v>16849</v>
      </c>
    </row>
    <row r="476" spans="2:47" s="48" customFormat="1" x14ac:dyDescent="0.2">
      <c r="B476" s="48" t="s">
        <v>125</v>
      </c>
      <c r="C476" s="48" t="s">
        <v>316</v>
      </c>
      <c r="D476" s="108">
        <v>2005</v>
      </c>
      <c r="E476" s="82" t="s">
        <v>74</v>
      </c>
      <c r="L476" s="67"/>
      <c r="M476" s="384"/>
      <c r="N476" s="384"/>
      <c r="O476" s="384"/>
      <c r="P476" s="384"/>
      <c r="Q476" s="384"/>
      <c r="R476" s="384"/>
      <c r="S476" s="384"/>
      <c r="Z476" s="67"/>
      <c r="AA476" s="384"/>
      <c r="AB476" s="384"/>
      <c r="AC476" s="384"/>
      <c r="AD476" s="384"/>
      <c r="AE476" s="384"/>
      <c r="AF476" s="384"/>
      <c r="AG476" s="384"/>
      <c r="AH476" s="48">
        <v>1236</v>
      </c>
      <c r="AI476" s="48">
        <v>210</v>
      </c>
      <c r="AJ476" s="48">
        <v>120</v>
      </c>
      <c r="AK476" s="48">
        <v>38</v>
      </c>
      <c r="AL476" s="48">
        <v>0</v>
      </c>
      <c r="AM476" s="48">
        <v>0</v>
      </c>
      <c r="AN476" s="85">
        <v>1604</v>
      </c>
      <c r="AO476" s="384">
        <v>7971.5</v>
      </c>
      <c r="AP476" s="384">
        <v>1471</v>
      </c>
      <c r="AQ476" s="384">
        <v>754.75</v>
      </c>
      <c r="AR476" s="384">
        <v>557.25</v>
      </c>
      <c r="AS476" s="384">
        <v>0</v>
      </c>
      <c r="AT476" s="384">
        <v>0</v>
      </c>
      <c r="AU476" s="384">
        <v>10754.5</v>
      </c>
    </row>
    <row r="477" spans="2:47" s="48" customFormat="1" x14ac:dyDescent="0.2">
      <c r="B477" s="48" t="s">
        <v>125</v>
      </c>
      <c r="C477" s="48" t="s">
        <v>317</v>
      </c>
      <c r="D477" s="108">
        <v>2005</v>
      </c>
      <c r="E477" s="82" t="s">
        <v>75</v>
      </c>
      <c r="L477" s="67"/>
      <c r="M477" s="384"/>
      <c r="N477" s="384"/>
      <c r="O477" s="384"/>
      <c r="P477" s="384"/>
      <c r="Q477" s="384"/>
      <c r="R477" s="384"/>
      <c r="S477" s="384"/>
      <c r="Z477" s="67"/>
      <c r="AA477" s="384"/>
      <c r="AB477" s="384"/>
      <c r="AC477" s="384"/>
      <c r="AD477" s="384"/>
      <c r="AE477" s="384"/>
      <c r="AF477" s="384"/>
      <c r="AG477" s="384"/>
      <c r="AH477" s="48">
        <v>467</v>
      </c>
      <c r="AI477" s="48">
        <v>52</v>
      </c>
      <c r="AJ477" s="48">
        <v>0</v>
      </c>
      <c r="AK477" s="48">
        <v>0</v>
      </c>
      <c r="AL477" s="48">
        <v>36</v>
      </c>
      <c r="AM477" s="48">
        <v>0</v>
      </c>
      <c r="AN477" s="85">
        <v>555</v>
      </c>
      <c r="AO477" s="384">
        <v>1942.5</v>
      </c>
      <c r="AP477" s="384">
        <v>742.02</v>
      </c>
      <c r="AQ477" s="384">
        <v>0</v>
      </c>
      <c r="AR477" s="384">
        <v>0</v>
      </c>
      <c r="AS477" s="384">
        <v>432.06</v>
      </c>
      <c r="AT477" s="384">
        <v>0</v>
      </c>
      <c r="AU477" s="384">
        <v>3116.58</v>
      </c>
    </row>
    <row r="478" spans="2:47" s="48" customFormat="1" x14ac:dyDescent="0.2">
      <c r="B478" s="48" t="s">
        <v>125</v>
      </c>
      <c r="C478" s="48" t="s">
        <v>318</v>
      </c>
      <c r="D478" s="108">
        <v>2005</v>
      </c>
      <c r="E478" s="82" t="s">
        <v>76</v>
      </c>
      <c r="L478" s="67"/>
      <c r="M478" s="384"/>
      <c r="N478" s="384"/>
      <c r="O478" s="384"/>
      <c r="P478" s="384"/>
      <c r="Q478" s="384"/>
      <c r="R478" s="384"/>
      <c r="S478" s="384"/>
      <c r="Z478" s="67"/>
      <c r="AA478" s="384"/>
      <c r="AB478" s="384"/>
      <c r="AC478" s="384"/>
      <c r="AD478" s="384"/>
      <c r="AE478" s="384"/>
      <c r="AF478" s="384"/>
      <c r="AG478" s="384"/>
      <c r="AH478" s="48">
        <v>594</v>
      </c>
      <c r="AI478" s="48">
        <v>0</v>
      </c>
      <c r="AJ478" s="48">
        <v>1038</v>
      </c>
      <c r="AK478" s="48">
        <v>103</v>
      </c>
      <c r="AL478" s="48">
        <v>0</v>
      </c>
      <c r="AM478" s="48">
        <v>0</v>
      </c>
      <c r="AN478" s="85">
        <v>1735</v>
      </c>
      <c r="AO478" s="384">
        <v>5207.75</v>
      </c>
      <c r="AP478" s="384">
        <v>0</v>
      </c>
      <c r="AQ478" s="384">
        <v>18541.5</v>
      </c>
      <c r="AR478" s="384">
        <v>1769.25</v>
      </c>
      <c r="AS478" s="384">
        <v>0</v>
      </c>
      <c r="AT478" s="384">
        <v>0</v>
      </c>
      <c r="AU478" s="384">
        <v>25518.5</v>
      </c>
    </row>
    <row r="479" spans="2:47" s="48" customFormat="1" x14ac:dyDescent="0.2">
      <c r="B479" s="48" t="s">
        <v>125</v>
      </c>
      <c r="C479" s="48" t="s">
        <v>319</v>
      </c>
      <c r="D479" s="108">
        <v>2005</v>
      </c>
      <c r="E479" s="82" t="s">
        <v>77</v>
      </c>
      <c r="L479" s="67"/>
      <c r="M479" s="384"/>
      <c r="N479" s="384"/>
      <c r="O479" s="384"/>
      <c r="P479" s="384"/>
      <c r="Q479" s="384"/>
      <c r="R479" s="384"/>
      <c r="S479" s="384"/>
      <c r="Z479" s="67"/>
      <c r="AA479" s="384"/>
      <c r="AB479" s="384"/>
      <c r="AC479" s="384"/>
      <c r="AD479" s="384"/>
      <c r="AE479" s="384"/>
      <c r="AF479" s="384"/>
      <c r="AG479" s="384"/>
      <c r="AH479" s="48">
        <v>2195</v>
      </c>
      <c r="AI479" s="48">
        <v>51</v>
      </c>
      <c r="AJ479" s="48">
        <v>741</v>
      </c>
      <c r="AK479" s="48">
        <v>139</v>
      </c>
      <c r="AL479" s="48">
        <v>20</v>
      </c>
      <c r="AM479" s="48">
        <v>12</v>
      </c>
      <c r="AN479" s="85">
        <v>3158</v>
      </c>
      <c r="AO479" s="384">
        <v>19780.349999999999</v>
      </c>
      <c r="AP479" s="384">
        <v>698.85</v>
      </c>
      <c r="AQ479" s="384">
        <v>10569.2</v>
      </c>
      <c r="AR479" s="384">
        <v>2576.8000000000002</v>
      </c>
      <c r="AS479" s="384">
        <v>358.6</v>
      </c>
      <c r="AT479" s="384">
        <v>334.3</v>
      </c>
      <c r="AU479" s="384">
        <v>34318.1</v>
      </c>
    </row>
    <row r="480" spans="2:47" s="48" customFormat="1" x14ac:dyDescent="0.2">
      <c r="B480" s="48" t="s">
        <v>125</v>
      </c>
      <c r="C480" s="48" t="s">
        <v>320</v>
      </c>
      <c r="D480" s="108">
        <v>2005</v>
      </c>
      <c r="E480" s="82" t="s">
        <v>78</v>
      </c>
      <c r="L480" s="67"/>
      <c r="M480" s="384"/>
      <c r="N480" s="384"/>
      <c r="O480" s="384"/>
      <c r="P480" s="384"/>
      <c r="Q480" s="384"/>
      <c r="R480" s="384"/>
      <c r="S480" s="384"/>
      <c r="Z480" s="67"/>
      <c r="AA480" s="384"/>
      <c r="AB480" s="384"/>
      <c r="AC480" s="384"/>
      <c r="AD480" s="384"/>
      <c r="AE480" s="384"/>
      <c r="AF480" s="384"/>
      <c r="AG480" s="384"/>
      <c r="AH480" s="48">
        <v>616</v>
      </c>
      <c r="AI480" s="48">
        <v>146</v>
      </c>
      <c r="AJ480" s="48">
        <v>80</v>
      </c>
      <c r="AK480" s="48">
        <v>56</v>
      </c>
      <c r="AL480" s="48">
        <v>36</v>
      </c>
      <c r="AM480" s="48">
        <v>10</v>
      </c>
      <c r="AN480" s="85">
        <v>944</v>
      </c>
      <c r="AO480" s="384">
        <v>2511.1</v>
      </c>
      <c r="AP480" s="384">
        <v>5033.1000000000004</v>
      </c>
      <c r="AQ480" s="384">
        <v>2774.5</v>
      </c>
      <c r="AR480" s="384">
        <v>620.1</v>
      </c>
      <c r="AS480" s="384">
        <v>447.8</v>
      </c>
      <c r="AT480" s="384">
        <v>231</v>
      </c>
      <c r="AU480" s="384">
        <v>11617.6</v>
      </c>
    </row>
    <row r="481" spans="2:47" s="48" customFormat="1" x14ac:dyDescent="0.2">
      <c r="B481" s="48" t="s">
        <v>125</v>
      </c>
      <c r="C481" s="48" t="s">
        <v>321</v>
      </c>
      <c r="D481" s="108">
        <v>2005</v>
      </c>
      <c r="E481" s="82" t="s">
        <v>79</v>
      </c>
      <c r="L481" s="67"/>
      <c r="M481" s="384"/>
      <c r="N481" s="384"/>
      <c r="O481" s="384"/>
      <c r="P481" s="384"/>
      <c r="Q481" s="384"/>
      <c r="R481" s="384"/>
      <c r="S481" s="384"/>
      <c r="Z481" s="67"/>
      <c r="AA481" s="384"/>
      <c r="AB481" s="384"/>
      <c r="AC481" s="384"/>
      <c r="AD481" s="384"/>
      <c r="AE481" s="384"/>
      <c r="AF481" s="384"/>
      <c r="AG481" s="384"/>
      <c r="AH481" s="53" t="s">
        <v>103</v>
      </c>
      <c r="AI481" s="53" t="s">
        <v>103</v>
      </c>
      <c r="AJ481" s="53" t="s">
        <v>103</v>
      </c>
      <c r="AK481" s="53" t="s">
        <v>103</v>
      </c>
      <c r="AL481" s="53" t="s">
        <v>103</v>
      </c>
      <c r="AM481" s="53" t="s">
        <v>103</v>
      </c>
      <c r="AN481" s="85">
        <v>2108</v>
      </c>
      <c r="AO481" s="384">
        <v>11992.64</v>
      </c>
      <c r="AP481" s="384">
        <v>94.25</v>
      </c>
      <c r="AQ481" s="384">
        <v>840.66</v>
      </c>
      <c r="AR481" s="384">
        <v>870.25</v>
      </c>
      <c r="AS481" s="384">
        <v>856.66</v>
      </c>
      <c r="AT481" s="384">
        <v>13.83</v>
      </c>
      <c r="AU481" s="384">
        <v>14668.29</v>
      </c>
    </row>
    <row r="482" spans="2:47" s="48" customFormat="1" x14ac:dyDescent="0.2">
      <c r="B482" s="48" t="s">
        <v>125</v>
      </c>
      <c r="C482" s="48" t="s">
        <v>322</v>
      </c>
      <c r="D482" s="108">
        <v>2005</v>
      </c>
      <c r="E482" s="82" t="s">
        <v>80</v>
      </c>
      <c r="L482" s="67"/>
      <c r="M482" s="384"/>
      <c r="N482" s="384"/>
      <c r="O482" s="384"/>
      <c r="P482" s="384"/>
      <c r="Q482" s="384"/>
      <c r="R482" s="384"/>
      <c r="S482" s="384"/>
      <c r="Z482" s="67"/>
      <c r="AA482" s="384"/>
      <c r="AB482" s="384"/>
      <c r="AC482" s="384"/>
      <c r="AD482" s="384"/>
      <c r="AE482" s="384"/>
      <c r="AF482" s="384"/>
      <c r="AG482" s="384"/>
      <c r="AH482" s="48">
        <v>616</v>
      </c>
      <c r="AI482" s="48">
        <v>0</v>
      </c>
      <c r="AJ482" s="48">
        <v>582</v>
      </c>
      <c r="AK482" s="48">
        <v>174</v>
      </c>
      <c r="AL482" s="48">
        <v>0</v>
      </c>
      <c r="AM482" s="48">
        <v>0</v>
      </c>
      <c r="AN482" s="85">
        <v>1372</v>
      </c>
      <c r="AO482" s="384">
        <v>2993.48</v>
      </c>
      <c r="AP482" s="384">
        <v>0</v>
      </c>
      <c r="AQ482" s="384">
        <v>3707.92</v>
      </c>
      <c r="AR482" s="384">
        <v>1705.82</v>
      </c>
      <c r="AS482" s="384">
        <v>0</v>
      </c>
      <c r="AT482" s="384">
        <v>0</v>
      </c>
      <c r="AU482" s="384">
        <v>8407.2199999999993</v>
      </c>
    </row>
    <row r="483" spans="2:47" s="48" customFormat="1" x14ac:dyDescent="0.2">
      <c r="B483" s="48" t="s">
        <v>125</v>
      </c>
      <c r="C483" s="48" t="s">
        <v>323</v>
      </c>
      <c r="D483" s="108">
        <v>2005</v>
      </c>
      <c r="E483" s="82" t="s">
        <v>24</v>
      </c>
      <c r="M483" s="384"/>
      <c r="N483" s="384"/>
      <c r="O483" s="384"/>
      <c r="P483" s="384"/>
      <c r="Q483" s="384"/>
      <c r="R483" s="384"/>
      <c r="S483" s="384"/>
      <c r="AA483" s="384"/>
      <c r="AB483" s="384"/>
      <c r="AC483" s="384"/>
      <c r="AD483" s="384"/>
      <c r="AE483" s="384"/>
      <c r="AF483" s="384"/>
      <c r="AG483" s="384"/>
      <c r="AH483" s="48">
        <v>54935</v>
      </c>
      <c r="AI483" s="48">
        <v>3245</v>
      </c>
      <c r="AJ483" s="48">
        <v>8416</v>
      </c>
      <c r="AK483" s="48">
        <v>3272</v>
      </c>
      <c r="AL483" s="48">
        <v>888</v>
      </c>
      <c r="AM483" s="48">
        <v>222</v>
      </c>
      <c r="AN483" s="50">
        <v>71094</v>
      </c>
      <c r="AO483" s="384">
        <v>350682.37999999995</v>
      </c>
      <c r="AP483" s="384">
        <v>53010.959999999992</v>
      </c>
      <c r="AQ483" s="384">
        <v>120318.91</v>
      </c>
      <c r="AR483" s="384">
        <v>45131.240000000005</v>
      </c>
      <c r="AS483" s="384">
        <v>10334.249999999998</v>
      </c>
      <c r="AT483" s="384">
        <v>4681.93</v>
      </c>
      <c r="AU483" s="384">
        <v>584159.67000000004</v>
      </c>
    </row>
    <row r="484" spans="2:47" s="48" customFormat="1" x14ac:dyDescent="0.2">
      <c r="B484" s="48" t="s">
        <v>125</v>
      </c>
      <c r="C484" s="48" t="s">
        <v>324</v>
      </c>
      <c r="D484" s="108">
        <v>2006</v>
      </c>
      <c r="E484" s="82" t="s">
        <v>49</v>
      </c>
      <c r="L484" s="67"/>
      <c r="M484" s="384"/>
      <c r="N484" s="384"/>
      <c r="O484" s="384"/>
      <c r="P484" s="384"/>
      <c r="Q484" s="384"/>
      <c r="R484" s="384"/>
      <c r="S484" s="384"/>
      <c r="Z484" s="67"/>
      <c r="AA484" s="384"/>
      <c r="AB484" s="384"/>
      <c r="AC484" s="384"/>
      <c r="AD484" s="384"/>
      <c r="AE484" s="384"/>
      <c r="AF484" s="384"/>
      <c r="AG484" s="384"/>
      <c r="AH484" s="48">
        <v>1469</v>
      </c>
      <c r="AI484" s="48">
        <v>56</v>
      </c>
      <c r="AJ484" s="48">
        <v>918</v>
      </c>
      <c r="AK484" s="48">
        <v>419</v>
      </c>
      <c r="AL484" s="48">
        <v>17</v>
      </c>
      <c r="AM484" s="48">
        <v>46</v>
      </c>
      <c r="AN484" s="85">
        <v>2925</v>
      </c>
      <c r="AO484" s="384">
        <v>4484.8999999999996</v>
      </c>
      <c r="AP484" s="384">
        <v>591.58000000000004</v>
      </c>
      <c r="AQ484" s="384">
        <v>8834.6200000000008</v>
      </c>
      <c r="AR484" s="384">
        <v>5446.75</v>
      </c>
      <c r="AS484" s="384">
        <v>167.75</v>
      </c>
      <c r="AT484" s="384">
        <v>727.5</v>
      </c>
      <c r="AU484" s="384">
        <v>20253.099999999999</v>
      </c>
    </row>
    <row r="485" spans="2:47" s="48" customFormat="1" x14ac:dyDescent="0.2">
      <c r="B485" s="48" t="s">
        <v>125</v>
      </c>
      <c r="C485" s="48" t="s">
        <v>325</v>
      </c>
      <c r="D485" s="108">
        <v>2006</v>
      </c>
      <c r="E485" s="82" t="s">
        <v>50</v>
      </c>
      <c r="L485" s="67"/>
      <c r="M485" s="384"/>
      <c r="N485" s="384"/>
      <c r="O485" s="384"/>
      <c r="P485" s="384"/>
      <c r="Q485" s="384"/>
      <c r="R485" s="384"/>
      <c r="S485" s="384"/>
      <c r="Z485" s="67"/>
      <c r="AA485" s="384"/>
      <c r="AB485" s="384"/>
      <c r="AC485" s="384"/>
      <c r="AD485" s="384"/>
      <c r="AE485" s="384"/>
      <c r="AF485" s="384"/>
      <c r="AG485" s="384"/>
      <c r="AH485" s="48">
        <v>1876</v>
      </c>
      <c r="AI485" s="48">
        <v>67</v>
      </c>
      <c r="AJ485" s="48">
        <v>259</v>
      </c>
      <c r="AK485" s="48">
        <v>50</v>
      </c>
      <c r="AL485" s="48">
        <v>12</v>
      </c>
      <c r="AM485" s="48">
        <v>0</v>
      </c>
      <c r="AN485" s="85">
        <v>2264</v>
      </c>
      <c r="AO485" s="384">
        <v>9476.7999999999993</v>
      </c>
      <c r="AP485" s="384">
        <v>2783</v>
      </c>
      <c r="AQ485" s="384">
        <v>7906</v>
      </c>
      <c r="AR485" s="384">
        <v>593</v>
      </c>
      <c r="AS485" s="384">
        <v>129</v>
      </c>
      <c r="AT485" s="384">
        <v>0</v>
      </c>
      <c r="AU485" s="384">
        <v>20887.8</v>
      </c>
    </row>
    <row r="486" spans="2:47" s="48" customFormat="1" x14ac:dyDescent="0.2">
      <c r="B486" s="48" t="s">
        <v>125</v>
      </c>
      <c r="C486" s="48" t="s">
        <v>326</v>
      </c>
      <c r="D486" s="108">
        <v>2006</v>
      </c>
      <c r="E486" s="82" t="s">
        <v>51</v>
      </c>
      <c r="L486" s="67"/>
      <c r="M486" s="384"/>
      <c r="N486" s="384"/>
      <c r="O486" s="384"/>
      <c r="P486" s="384"/>
      <c r="Q486" s="384"/>
      <c r="R486" s="384"/>
      <c r="S486" s="384"/>
      <c r="Z486" s="67"/>
      <c r="AA486" s="384"/>
      <c r="AB486" s="384"/>
      <c r="AC486" s="384"/>
      <c r="AD486" s="384"/>
      <c r="AE486" s="384"/>
      <c r="AF486" s="384"/>
      <c r="AG486" s="384"/>
      <c r="AH486" s="48">
        <v>1592</v>
      </c>
      <c r="AI486" s="48">
        <v>131</v>
      </c>
      <c r="AJ486" s="48">
        <v>0</v>
      </c>
      <c r="AK486" s="48">
        <v>0</v>
      </c>
      <c r="AL486" s="48">
        <v>306</v>
      </c>
      <c r="AM486" s="48">
        <v>0</v>
      </c>
      <c r="AN486" s="85">
        <v>2029</v>
      </c>
      <c r="AO486" s="384">
        <v>4788</v>
      </c>
      <c r="AP486" s="384">
        <v>323</v>
      </c>
      <c r="AQ486" s="384">
        <v>0</v>
      </c>
      <c r="AR486" s="384">
        <v>0</v>
      </c>
      <c r="AS486" s="384">
        <v>1524</v>
      </c>
      <c r="AT486" s="384">
        <v>0</v>
      </c>
      <c r="AU486" s="384">
        <v>6635</v>
      </c>
    </row>
    <row r="487" spans="2:47" s="48" customFormat="1" x14ac:dyDescent="0.2">
      <c r="B487" s="48" t="s">
        <v>125</v>
      </c>
      <c r="C487" s="48" t="s">
        <v>327</v>
      </c>
      <c r="D487" s="108">
        <v>2006</v>
      </c>
      <c r="E487" s="82" t="s">
        <v>52</v>
      </c>
      <c r="L487" s="67"/>
      <c r="M487" s="384"/>
      <c r="N487" s="384"/>
      <c r="O487" s="384"/>
      <c r="P487" s="384"/>
      <c r="Q487" s="384"/>
      <c r="R487" s="384"/>
      <c r="S487" s="384"/>
      <c r="Z487" s="67"/>
      <c r="AA487" s="384"/>
      <c r="AB487" s="384"/>
      <c r="AC487" s="384"/>
      <c r="AD487" s="384"/>
      <c r="AE487" s="384"/>
      <c r="AF487" s="384"/>
      <c r="AG487" s="384"/>
      <c r="AH487" s="48">
        <v>856</v>
      </c>
      <c r="AI487" s="48">
        <v>0</v>
      </c>
      <c r="AJ487" s="48">
        <v>30</v>
      </c>
      <c r="AK487" s="48">
        <v>51</v>
      </c>
      <c r="AL487" s="48">
        <v>0</v>
      </c>
      <c r="AM487" s="48">
        <v>0</v>
      </c>
      <c r="AN487" s="85">
        <v>937</v>
      </c>
      <c r="AO487" s="384">
        <v>5982.5</v>
      </c>
      <c r="AP487" s="384">
        <v>0</v>
      </c>
      <c r="AQ487" s="384">
        <v>444</v>
      </c>
      <c r="AR487" s="384">
        <v>794.25</v>
      </c>
      <c r="AS487" s="384">
        <v>0</v>
      </c>
      <c r="AT487" s="384">
        <v>0</v>
      </c>
      <c r="AU487" s="384">
        <v>7220.75</v>
      </c>
    </row>
    <row r="488" spans="2:47" s="48" customFormat="1" x14ac:dyDescent="0.2">
      <c r="B488" s="48" t="s">
        <v>125</v>
      </c>
      <c r="C488" s="48" t="s">
        <v>328</v>
      </c>
      <c r="D488" s="108">
        <v>2006</v>
      </c>
      <c r="E488" s="82" t="s">
        <v>53</v>
      </c>
      <c r="L488" s="67"/>
      <c r="M488" s="384"/>
      <c r="N488" s="384"/>
      <c r="O488" s="384"/>
      <c r="P488" s="384"/>
      <c r="Q488" s="384"/>
      <c r="R488" s="384"/>
      <c r="S488" s="384"/>
      <c r="Z488" s="67"/>
      <c r="AA488" s="384"/>
      <c r="AB488" s="384"/>
      <c r="AC488" s="384"/>
      <c r="AD488" s="384"/>
      <c r="AE488" s="384"/>
      <c r="AF488" s="384"/>
      <c r="AG488" s="384"/>
      <c r="AH488" s="48">
        <v>118</v>
      </c>
      <c r="AI488" s="48">
        <v>82</v>
      </c>
      <c r="AJ488" s="48">
        <v>551</v>
      </c>
      <c r="AK488" s="48">
        <v>11</v>
      </c>
      <c r="AL488" s="48">
        <v>0</v>
      </c>
      <c r="AM488" s="48">
        <v>12</v>
      </c>
      <c r="AN488" s="85">
        <v>774</v>
      </c>
      <c r="AO488" s="384">
        <v>721</v>
      </c>
      <c r="AP488" s="384">
        <v>1222</v>
      </c>
      <c r="AQ488" s="384">
        <v>5093</v>
      </c>
      <c r="AR488" s="384">
        <v>63</v>
      </c>
      <c r="AS488" s="384">
        <v>0</v>
      </c>
      <c r="AT488" s="384">
        <v>406</v>
      </c>
      <c r="AU488" s="384">
        <v>7505</v>
      </c>
    </row>
    <row r="489" spans="2:47" s="48" customFormat="1" x14ac:dyDescent="0.2">
      <c r="B489" s="48" t="s">
        <v>125</v>
      </c>
      <c r="C489" s="48" t="s">
        <v>329</v>
      </c>
      <c r="D489" s="108">
        <v>2006</v>
      </c>
      <c r="E489" s="82" t="s">
        <v>54</v>
      </c>
      <c r="L489" s="67"/>
      <c r="M489" s="384"/>
      <c r="N489" s="384"/>
      <c r="O489" s="384"/>
      <c r="P489" s="384"/>
      <c r="Q489" s="384"/>
      <c r="R489" s="384"/>
      <c r="S489" s="384"/>
      <c r="Z489" s="67"/>
      <c r="AA489" s="384"/>
      <c r="AB489" s="384"/>
      <c r="AC489" s="384"/>
      <c r="AD489" s="384"/>
      <c r="AE489" s="384"/>
      <c r="AF489" s="384"/>
      <c r="AG489" s="384"/>
      <c r="AH489" s="48">
        <v>917</v>
      </c>
      <c r="AI489" s="48">
        <v>425</v>
      </c>
      <c r="AJ489" s="48">
        <v>707</v>
      </c>
      <c r="AK489" s="48">
        <v>49</v>
      </c>
      <c r="AL489" s="48">
        <v>34</v>
      </c>
      <c r="AM489" s="48">
        <v>44</v>
      </c>
      <c r="AN489" s="85">
        <v>2176</v>
      </c>
      <c r="AO489" s="384">
        <v>7883</v>
      </c>
      <c r="AP489" s="384">
        <v>9094.0499999999993</v>
      </c>
      <c r="AQ489" s="384">
        <v>8636</v>
      </c>
      <c r="AR489" s="384">
        <v>758.75</v>
      </c>
      <c r="AS489" s="384">
        <v>566.25</v>
      </c>
      <c r="AT489" s="384">
        <v>1515.25</v>
      </c>
      <c r="AU489" s="384">
        <v>28453.3</v>
      </c>
    </row>
    <row r="490" spans="2:47" s="48" customFormat="1" x14ac:dyDescent="0.2">
      <c r="B490" s="48" t="s">
        <v>125</v>
      </c>
      <c r="C490" s="48" t="s">
        <v>330</v>
      </c>
      <c r="D490" s="108">
        <v>2006</v>
      </c>
      <c r="E490" s="82" t="s">
        <v>55</v>
      </c>
      <c r="L490" s="67"/>
      <c r="M490" s="384"/>
      <c r="N490" s="384"/>
      <c r="O490" s="384"/>
      <c r="P490" s="384"/>
      <c r="Q490" s="384"/>
      <c r="R490" s="384"/>
      <c r="S490" s="384"/>
      <c r="Z490" s="67"/>
      <c r="AA490" s="384"/>
      <c r="AB490" s="384"/>
      <c r="AC490" s="384"/>
      <c r="AD490" s="384"/>
      <c r="AE490" s="384"/>
      <c r="AF490" s="384"/>
      <c r="AG490" s="384"/>
      <c r="AH490" s="48">
        <v>1561</v>
      </c>
      <c r="AI490" s="48">
        <v>81</v>
      </c>
      <c r="AJ490" s="48">
        <v>48</v>
      </c>
      <c r="AK490" s="48">
        <v>26</v>
      </c>
      <c r="AL490" s="48">
        <v>70</v>
      </c>
      <c r="AM490" s="48">
        <v>0</v>
      </c>
      <c r="AN490" s="85">
        <v>1786</v>
      </c>
      <c r="AO490" s="384">
        <v>8519.65</v>
      </c>
      <c r="AP490" s="384">
        <v>1294.17</v>
      </c>
      <c r="AQ490" s="384">
        <v>516.83000000000004</v>
      </c>
      <c r="AR490" s="384">
        <v>427.83</v>
      </c>
      <c r="AS490" s="384">
        <v>1688.68</v>
      </c>
      <c r="AT490" s="384">
        <v>0</v>
      </c>
      <c r="AU490" s="384">
        <v>12447.16</v>
      </c>
    </row>
    <row r="491" spans="2:47" s="48" customFormat="1" x14ac:dyDescent="0.2">
      <c r="B491" s="48" t="s">
        <v>125</v>
      </c>
      <c r="C491" s="48" t="s">
        <v>331</v>
      </c>
      <c r="D491" s="108">
        <v>2006</v>
      </c>
      <c r="E491" s="82" t="s">
        <v>56</v>
      </c>
      <c r="L491" s="67"/>
      <c r="M491" s="384"/>
      <c r="N491" s="384"/>
      <c r="O491" s="384"/>
      <c r="P491" s="384"/>
      <c r="Q491" s="384"/>
      <c r="R491" s="384"/>
      <c r="S491" s="384"/>
      <c r="Z491" s="67"/>
      <c r="AA491" s="384"/>
      <c r="AB491" s="384"/>
      <c r="AC491" s="384"/>
      <c r="AD491" s="384"/>
      <c r="AE491" s="384"/>
      <c r="AF491" s="384"/>
      <c r="AG491" s="384"/>
      <c r="AH491" s="53" t="s">
        <v>103</v>
      </c>
      <c r="AI491" s="53" t="s">
        <v>103</v>
      </c>
      <c r="AJ491" s="53" t="s">
        <v>103</v>
      </c>
      <c r="AK491" s="53" t="s">
        <v>103</v>
      </c>
      <c r="AL491" s="53" t="s">
        <v>103</v>
      </c>
      <c r="AM491" s="53" t="s">
        <v>103</v>
      </c>
      <c r="AN491" s="85">
        <v>1859</v>
      </c>
      <c r="AO491" s="384">
        <v>7635</v>
      </c>
      <c r="AP491" s="384">
        <v>6284</v>
      </c>
      <c r="AQ491" s="384">
        <v>6140</v>
      </c>
      <c r="AR491" s="384">
        <v>2164</v>
      </c>
      <c r="AS491" s="384">
        <v>286</v>
      </c>
      <c r="AT491" s="384">
        <v>84</v>
      </c>
      <c r="AU491" s="384">
        <v>22593</v>
      </c>
    </row>
    <row r="492" spans="2:47" s="48" customFormat="1" x14ac:dyDescent="0.2">
      <c r="B492" s="48" t="s">
        <v>125</v>
      </c>
      <c r="C492" s="48" t="s">
        <v>332</v>
      </c>
      <c r="D492" s="108">
        <v>2006</v>
      </c>
      <c r="E492" s="82" t="s">
        <v>57</v>
      </c>
      <c r="L492" s="67"/>
      <c r="M492" s="384"/>
      <c r="N492" s="384"/>
      <c r="O492" s="384"/>
      <c r="P492" s="384"/>
      <c r="Q492" s="384"/>
      <c r="R492" s="384"/>
      <c r="S492" s="384"/>
      <c r="Z492" s="67"/>
      <c r="AA492" s="384"/>
      <c r="AB492" s="384"/>
      <c r="AC492" s="384"/>
      <c r="AD492" s="384"/>
      <c r="AE492" s="384"/>
      <c r="AF492" s="384"/>
      <c r="AG492" s="384"/>
      <c r="AH492" s="53" t="s">
        <v>103</v>
      </c>
      <c r="AI492" s="53" t="s">
        <v>103</v>
      </c>
      <c r="AJ492" s="53" t="s">
        <v>103</v>
      </c>
      <c r="AK492" s="53" t="s">
        <v>103</v>
      </c>
      <c r="AL492" s="53" t="s">
        <v>103</v>
      </c>
      <c r="AM492" s="53" t="s">
        <v>103</v>
      </c>
      <c r="AN492" s="85">
        <v>1174</v>
      </c>
      <c r="AO492" s="384">
        <v>3546.75</v>
      </c>
      <c r="AP492" s="384">
        <v>10.25</v>
      </c>
      <c r="AQ492" s="384">
        <v>573.75</v>
      </c>
      <c r="AR492" s="384">
        <v>2162.25</v>
      </c>
      <c r="AS492" s="384">
        <v>38.5</v>
      </c>
      <c r="AT492" s="384">
        <v>29</v>
      </c>
      <c r="AU492" s="384">
        <v>6360.5</v>
      </c>
    </row>
    <row r="493" spans="2:47" s="48" customFormat="1" x14ac:dyDescent="0.2">
      <c r="B493" s="48" t="s">
        <v>125</v>
      </c>
      <c r="C493" s="48" t="s">
        <v>333</v>
      </c>
      <c r="D493" s="108">
        <v>2006</v>
      </c>
      <c r="E493" s="82" t="s">
        <v>58</v>
      </c>
      <c r="L493" s="67"/>
      <c r="M493" s="384"/>
      <c r="N493" s="384"/>
      <c r="O493" s="384"/>
      <c r="P493" s="384"/>
      <c r="Q493" s="384"/>
      <c r="R493" s="384"/>
      <c r="S493" s="384"/>
      <c r="Z493" s="67"/>
      <c r="AA493" s="384"/>
      <c r="AB493" s="384"/>
      <c r="AC493" s="384"/>
      <c r="AD493" s="384"/>
      <c r="AE493" s="384"/>
      <c r="AF493" s="384"/>
      <c r="AG493" s="384"/>
      <c r="AH493" s="48">
        <v>758</v>
      </c>
      <c r="AI493" s="48">
        <v>11</v>
      </c>
      <c r="AJ493" s="48">
        <v>277</v>
      </c>
      <c r="AK493" s="48">
        <v>135</v>
      </c>
      <c r="AL493" s="48">
        <v>38</v>
      </c>
      <c r="AM493" s="48">
        <v>90</v>
      </c>
      <c r="AN493" s="85">
        <v>1309</v>
      </c>
      <c r="AO493" s="384">
        <v>6014</v>
      </c>
      <c r="AP493" s="384">
        <v>259</v>
      </c>
      <c r="AQ493" s="384">
        <v>4572</v>
      </c>
      <c r="AR493" s="384">
        <v>2167</v>
      </c>
      <c r="AS493" s="384">
        <v>555</v>
      </c>
      <c r="AT493" s="384">
        <v>2425</v>
      </c>
      <c r="AU493" s="384">
        <v>15992</v>
      </c>
    </row>
    <row r="494" spans="2:47" s="48" customFormat="1" x14ac:dyDescent="0.2">
      <c r="B494" s="48" t="s">
        <v>125</v>
      </c>
      <c r="C494" s="48" t="s">
        <v>334</v>
      </c>
      <c r="D494" s="108">
        <v>2006</v>
      </c>
      <c r="E494" s="82" t="s">
        <v>59</v>
      </c>
      <c r="L494" s="67"/>
      <c r="M494" s="384"/>
      <c r="N494" s="384"/>
      <c r="O494" s="384"/>
      <c r="P494" s="384"/>
      <c r="Q494" s="384"/>
      <c r="R494" s="384"/>
      <c r="S494" s="384"/>
      <c r="Z494" s="67"/>
      <c r="AA494" s="384"/>
      <c r="AB494" s="384"/>
      <c r="AC494" s="384"/>
      <c r="AD494" s="384"/>
      <c r="AE494" s="384"/>
      <c r="AF494" s="384"/>
      <c r="AG494" s="384"/>
      <c r="AH494" s="48">
        <v>601</v>
      </c>
      <c r="AI494" s="48">
        <v>57</v>
      </c>
      <c r="AJ494" s="48">
        <v>38</v>
      </c>
      <c r="AK494" s="48">
        <v>87</v>
      </c>
      <c r="AL494" s="48">
        <v>81</v>
      </c>
      <c r="AM494" s="48">
        <v>60</v>
      </c>
      <c r="AN494" s="85">
        <v>924</v>
      </c>
      <c r="AO494" s="384">
        <v>4771.5</v>
      </c>
      <c r="AP494" s="384">
        <v>42.75</v>
      </c>
      <c r="AQ494" s="384">
        <v>834.5</v>
      </c>
      <c r="AR494" s="384">
        <v>826.5</v>
      </c>
      <c r="AS494" s="384">
        <v>538.72</v>
      </c>
      <c r="AT494" s="384">
        <v>681.97</v>
      </c>
      <c r="AU494" s="384">
        <v>7695.94</v>
      </c>
    </row>
    <row r="495" spans="2:47" s="48" customFormat="1" x14ac:dyDescent="0.2">
      <c r="B495" s="48" t="s">
        <v>125</v>
      </c>
      <c r="C495" s="48" t="s">
        <v>335</v>
      </c>
      <c r="D495" s="108">
        <v>2006</v>
      </c>
      <c r="E495" s="82" t="s">
        <v>60</v>
      </c>
      <c r="L495" s="67"/>
      <c r="M495" s="384"/>
      <c r="N495" s="384"/>
      <c r="O495" s="384"/>
      <c r="P495" s="384"/>
      <c r="Q495" s="384"/>
      <c r="R495" s="384"/>
      <c r="S495" s="384"/>
      <c r="Z495" s="67"/>
      <c r="AA495" s="384"/>
      <c r="AB495" s="384"/>
      <c r="AC495" s="384"/>
      <c r="AD495" s="384"/>
      <c r="AE495" s="384"/>
      <c r="AF495" s="384"/>
      <c r="AG495" s="384"/>
      <c r="AH495" s="48">
        <v>4227</v>
      </c>
      <c r="AI495" s="48">
        <v>150</v>
      </c>
      <c r="AJ495" s="48">
        <v>525</v>
      </c>
      <c r="AK495" s="48">
        <v>468</v>
      </c>
      <c r="AL495" s="48">
        <v>30</v>
      </c>
      <c r="AM495" s="48">
        <v>13</v>
      </c>
      <c r="AN495" s="85">
        <v>5413</v>
      </c>
      <c r="AO495" s="384">
        <v>19518.650000000001</v>
      </c>
      <c r="AP495" s="384">
        <v>2639</v>
      </c>
      <c r="AQ495" s="384">
        <v>8368</v>
      </c>
      <c r="AR495" s="384">
        <v>7767.17</v>
      </c>
      <c r="AS495" s="384">
        <v>537.73</v>
      </c>
      <c r="AT495" s="384">
        <v>588.6</v>
      </c>
      <c r="AU495" s="384">
        <v>39419.15</v>
      </c>
    </row>
    <row r="496" spans="2:47" s="48" customFormat="1" x14ac:dyDescent="0.2">
      <c r="B496" s="48" t="s">
        <v>125</v>
      </c>
      <c r="C496" s="48" t="s">
        <v>336</v>
      </c>
      <c r="D496" s="108">
        <v>2006</v>
      </c>
      <c r="E496" s="83" t="s">
        <v>61</v>
      </c>
      <c r="L496" s="67"/>
      <c r="M496" s="384"/>
      <c r="N496" s="384"/>
      <c r="O496" s="384"/>
      <c r="P496" s="384"/>
      <c r="Q496" s="384"/>
      <c r="R496" s="384"/>
      <c r="S496" s="384"/>
      <c r="Z496" s="67"/>
      <c r="AA496" s="384"/>
      <c r="AB496" s="384"/>
      <c r="AC496" s="384"/>
      <c r="AD496" s="384"/>
      <c r="AE496" s="384"/>
      <c r="AF496" s="384"/>
      <c r="AG496" s="384"/>
      <c r="AH496" s="48">
        <v>664</v>
      </c>
      <c r="AI496" s="48">
        <v>0</v>
      </c>
      <c r="AJ496" s="48">
        <v>0</v>
      </c>
      <c r="AK496" s="48">
        <v>0</v>
      </c>
      <c r="AL496" s="48">
        <v>0</v>
      </c>
      <c r="AM496" s="48">
        <v>0</v>
      </c>
      <c r="AN496" s="85">
        <v>664</v>
      </c>
      <c r="AO496" s="384">
        <v>5682.7</v>
      </c>
      <c r="AP496" s="384">
        <v>0</v>
      </c>
      <c r="AQ496" s="384">
        <v>0</v>
      </c>
      <c r="AR496" s="384">
        <v>0</v>
      </c>
      <c r="AS496" s="384">
        <v>0</v>
      </c>
      <c r="AT496" s="384">
        <v>0</v>
      </c>
      <c r="AU496" s="384">
        <v>5682.7</v>
      </c>
    </row>
    <row r="497" spans="2:47" s="48" customFormat="1" x14ac:dyDescent="0.2">
      <c r="B497" s="48" t="s">
        <v>125</v>
      </c>
      <c r="C497" s="48" t="s">
        <v>337</v>
      </c>
      <c r="D497" s="108">
        <v>2006</v>
      </c>
      <c r="E497" s="82" t="s">
        <v>62</v>
      </c>
      <c r="L497" s="67"/>
      <c r="M497" s="384"/>
      <c r="N497" s="384"/>
      <c r="O497" s="384"/>
      <c r="P497" s="384"/>
      <c r="Q497" s="384"/>
      <c r="R497" s="384"/>
      <c r="S497" s="384"/>
      <c r="Z497" s="67"/>
      <c r="AA497" s="384"/>
      <c r="AB497" s="384"/>
      <c r="AC497" s="384"/>
      <c r="AD497" s="384"/>
      <c r="AE497" s="384"/>
      <c r="AF497" s="384"/>
      <c r="AG497" s="384"/>
      <c r="AH497" s="48">
        <v>1557</v>
      </c>
      <c r="AI497" s="48">
        <v>6</v>
      </c>
      <c r="AJ497" s="48">
        <v>595</v>
      </c>
      <c r="AK497" s="48">
        <v>129</v>
      </c>
      <c r="AL497" s="48">
        <v>18</v>
      </c>
      <c r="AM497" s="48">
        <v>20</v>
      </c>
      <c r="AN497" s="85">
        <v>2325</v>
      </c>
      <c r="AO497" s="384">
        <v>9373</v>
      </c>
      <c r="AP497" s="384">
        <v>71</v>
      </c>
      <c r="AQ497" s="384">
        <v>8184</v>
      </c>
      <c r="AR497" s="384">
        <v>1319</v>
      </c>
      <c r="AS497" s="384">
        <v>213</v>
      </c>
      <c r="AT497" s="384">
        <v>204</v>
      </c>
      <c r="AU497" s="384">
        <v>19364</v>
      </c>
    </row>
    <row r="498" spans="2:47" s="48" customFormat="1" x14ac:dyDescent="0.2">
      <c r="B498" s="48" t="s">
        <v>125</v>
      </c>
      <c r="C498" s="48" t="s">
        <v>338</v>
      </c>
      <c r="D498" s="108">
        <v>2006</v>
      </c>
      <c r="E498" s="82" t="s">
        <v>63</v>
      </c>
      <c r="L498" s="67"/>
      <c r="M498" s="384"/>
      <c r="N498" s="384"/>
      <c r="O498" s="384"/>
      <c r="P498" s="384"/>
      <c r="Q498" s="384"/>
      <c r="R498" s="384"/>
      <c r="S498" s="384"/>
      <c r="Z498" s="67"/>
      <c r="AA498" s="384"/>
      <c r="AB498" s="384"/>
      <c r="AC498" s="384"/>
      <c r="AD498" s="384"/>
      <c r="AE498" s="384"/>
      <c r="AF498" s="384"/>
      <c r="AG498" s="384"/>
      <c r="AH498" s="48">
        <v>6371</v>
      </c>
      <c r="AI498" s="48">
        <v>895</v>
      </c>
      <c r="AJ498" s="48">
        <v>39</v>
      </c>
      <c r="AK498" s="48">
        <v>0</v>
      </c>
      <c r="AL498" s="48">
        <v>0</v>
      </c>
      <c r="AM498" s="48">
        <v>0</v>
      </c>
      <c r="AN498" s="85">
        <v>7305</v>
      </c>
      <c r="AO498" s="384">
        <v>31977.77</v>
      </c>
      <c r="AP498" s="384">
        <v>20811.7</v>
      </c>
      <c r="AQ498" s="384">
        <v>1200</v>
      </c>
      <c r="AR498" s="384">
        <v>0</v>
      </c>
      <c r="AS498" s="384">
        <v>0</v>
      </c>
      <c r="AT498" s="384">
        <v>0</v>
      </c>
      <c r="AU498" s="384">
        <v>53989.47</v>
      </c>
    </row>
    <row r="499" spans="2:47" s="48" customFormat="1" x14ac:dyDescent="0.2">
      <c r="B499" s="48" t="s">
        <v>125</v>
      </c>
      <c r="C499" s="48" t="s">
        <v>339</v>
      </c>
      <c r="D499" s="108">
        <v>2006</v>
      </c>
      <c r="E499" s="82" t="s">
        <v>64</v>
      </c>
      <c r="L499" s="67"/>
      <c r="M499" s="384"/>
      <c r="N499" s="384"/>
      <c r="O499" s="384"/>
      <c r="P499" s="384"/>
      <c r="Q499" s="384"/>
      <c r="R499" s="384"/>
      <c r="S499" s="384"/>
      <c r="Z499" s="67"/>
      <c r="AA499" s="384"/>
      <c r="AB499" s="384"/>
      <c r="AC499" s="384"/>
      <c r="AD499" s="384"/>
      <c r="AE499" s="384"/>
      <c r="AF499" s="384"/>
      <c r="AG499" s="384"/>
      <c r="AH499" s="48">
        <v>8468</v>
      </c>
      <c r="AI499" s="48">
        <v>238</v>
      </c>
      <c r="AJ499" s="48">
        <v>146</v>
      </c>
      <c r="AK499" s="48">
        <v>44</v>
      </c>
      <c r="AL499" s="48">
        <v>117</v>
      </c>
      <c r="AM499" s="48">
        <v>0</v>
      </c>
      <c r="AN499" s="85">
        <v>9013</v>
      </c>
      <c r="AO499" s="384">
        <v>76259.25</v>
      </c>
      <c r="AP499" s="384">
        <v>1506.1</v>
      </c>
      <c r="AQ499" s="384">
        <v>1475.2</v>
      </c>
      <c r="AR499" s="384">
        <v>1150.25</v>
      </c>
      <c r="AS499" s="384">
        <v>2433.25</v>
      </c>
      <c r="AT499" s="384">
        <v>0</v>
      </c>
      <c r="AU499" s="384">
        <v>82824.05</v>
      </c>
    </row>
    <row r="500" spans="2:47" s="48" customFormat="1" x14ac:dyDescent="0.2">
      <c r="B500" s="48" t="s">
        <v>125</v>
      </c>
      <c r="C500" s="48" t="s">
        <v>340</v>
      </c>
      <c r="D500" s="108">
        <v>2006</v>
      </c>
      <c r="E500" s="82" t="s">
        <v>65</v>
      </c>
      <c r="L500" s="67"/>
      <c r="M500" s="384"/>
      <c r="N500" s="384"/>
      <c r="O500" s="384"/>
      <c r="P500" s="384"/>
      <c r="Q500" s="384"/>
      <c r="R500" s="384"/>
      <c r="S500" s="384"/>
      <c r="Z500" s="67"/>
      <c r="AA500" s="384"/>
      <c r="AB500" s="384"/>
      <c r="AC500" s="384"/>
      <c r="AD500" s="384"/>
      <c r="AE500" s="384"/>
      <c r="AF500" s="384"/>
      <c r="AG500" s="384"/>
      <c r="AH500" s="53" t="s">
        <v>103</v>
      </c>
      <c r="AI500" s="53" t="s">
        <v>103</v>
      </c>
      <c r="AJ500" s="53" t="s">
        <v>103</v>
      </c>
      <c r="AK500" s="53" t="s">
        <v>103</v>
      </c>
      <c r="AL500" s="53" t="s">
        <v>103</v>
      </c>
      <c r="AM500" s="53" t="s">
        <v>103</v>
      </c>
      <c r="AN500" s="85">
        <v>2633</v>
      </c>
      <c r="AO500" s="384">
        <v>12791.4</v>
      </c>
      <c r="AP500" s="384">
        <v>52</v>
      </c>
      <c r="AQ500" s="384">
        <v>2439</v>
      </c>
      <c r="AR500" s="384">
        <v>487.5</v>
      </c>
      <c r="AS500" s="384">
        <v>50.5</v>
      </c>
      <c r="AT500" s="384">
        <v>54.5</v>
      </c>
      <c r="AU500" s="384">
        <v>15874.9</v>
      </c>
    </row>
    <row r="501" spans="2:47" s="48" customFormat="1" x14ac:dyDescent="0.2">
      <c r="B501" s="48" t="s">
        <v>125</v>
      </c>
      <c r="C501" s="48" t="s">
        <v>341</v>
      </c>
      <c r="D501" s="108">
        <v>2006</v>
      </c>
      <c r="E501" s="82" t="s">
        <v>66</v>
      </c>
      <c r="L501" s="67"/>
      <c r="M501" s="384"/>
      <c r="N501" s="384"/>
      <c r="O501" s="384"/>
      <c r="P501" s="384"/>
      <c r="Q501" s="384"/>
      <c r="R501" s="384"/>
      <c r="S501" s="384"/>
      <c r="Z501" s="67"/>
      <c r="AA501" s="384"/>
      <c r="AB501" s="384"/>
      <c r="AC501" s="384"/>
      <c r="AD501" s="384"/>
      <c r="AE501" s="384"/>
      <c r="AF501" s="384"/>
      <c r="AG501" s="384"/>
      <c r="AH501" s="48">
        <v>950</v>
      </c>
      <c r="AI501" s="48">
        <v>0</v>
      </c>
      <c r="AJ501" s="48">
        <v>170</v>
      </c>
      <c r="AK501" s="48">
        <v>102</v>
      </c>
      <c r="AL501" s="48">
        <v>0</v>
      </c>
      <c r="AM501" s="48">
        <v>0</v>
      </c>
      <c r="AN501" s="85">
        <v>1222</v>
      </c>
      <c r="AO501" s="384">
        <v>8878</v>
      </c>
      <c r="AP501" s="384">
        <v>0</v>
      </c>
      <c r="AQ501" s="384">
        <v>5532</v>
      </c>
      <c r="AR501" s="384">
        <v>1614</v>
      </c>
      <c r="AS501" s="384">
        <v>0</v>
      </c>
      <c r="AT501" s="384">
        <v>0</v>
      </c>
      <c r="AU501" s="384">
        <v>16024</v>
      </c>
    </row>
    <row r="502" spans="2:47" s="48" customFormat="1" x14ac:dyDescent="0.2">
      <c r="B502" s="48" t="s">
        <v>125</v>
      </c>
      <c r="C502" s="48" t="s">
        <v>342</v>
      </c>
      <c r="D502" s="108">
        <v>2006</v>
      </c>
      <c r="E502" s="82" t="s">
        <v>67</v>
      </c>
      <c r="L502" s="67"/>
      <c r="M502" s="384"/>
      <c r="N502" s="384"/>
      <c r="O502" s="384"/>
      <c r="P502" s="384"/>
      <c r="Q502" s="384"/>
      <c r="R502" s="384"/>
      <c r="S502" s="384"/>
      <c r="Z502" s="67"/>
      <c r="AA502" s="384"/>
      <c r="AB502" s="384"/>
      <c r="AC502" s="384"/>
      <c r="AD502" s="384"/>
      <c r="AE502" s="384"/>
      <c r="AF502" s="384"/>
      <c r="AG502" s="384"/>
      <c r="AH502" s="53" t="s">
        <v>103</v>
      </c>
      <c r="AI502" s="53" t="s">
        <v>103</v>
      </c>
      <c r="AJ502" s="53" t="s">
        <v>103</v>
      </c>
      <c r="AK502" s="53" t="s">
        <v>103</v>
      </c>
      <c r="AL502" s="53" t="s">
        <v>103</v>
      </c>
      <c r="AM502" s="53" t="s">
        <v>103</v>
      </c>
      <c r="AN502" s="85">
        <v>1213</v>
      </c>
      <c r="AO502" s="384">
        <v>6207</v>
      </c>
      <c r="AP502" s="384">
        <v>32</v>
      </c>
      <c r="AQ502" s="384">
        <v>2137</v>
      </c>
      <c r="AR502" s="384">
        <v>2164</v>
      </c>
      <c r="AS502" s="384">
        <v>150</v>
      </c>
      <c r="AT502" s="384">
        <v>225</v>
      </c>
      <c r="AU502" s="384">
        <v>10915</v>
      </c>
    </row>
    <row r="503" spans="2:47" s="48" customFormat="1" x14ac:dyDescent="0.2">
      <c r="B503" s="48" t="s">
        <v>125</v>
      </c>
      <c r="C503" s="48" t="s">
        <v>343</v>
      </c>
      <c r="D503" s="108">
        <v>2006</v>
      </c>
      <c r="E503" s="82" t="s">
        <v>68</v>
      </c>
      <c r="L503" s="67"/>
      <c r="M503" s="384"/>
      <c r="N503" s="384"/>
      <c r="O503" s="384"/>
      <c r="P503" s="384"/>
      <c r="Q503" s="384"/>
      <c r="R503" s="384"/>
      <c r="S503" s="384"/>
      <c r="Z503" s="67"/>
      <c r="AA503" s="384"/>
      <c r="AB503" s="384"/>
      <c r="AC503" s="384"/>
      <c r="AD503" s="384"/>
      <c r="AE503" s="384"/>
      <c r="AF503" s="384"/>
      <c r="AG503" s="384"/>
      <c r="AH503" s="48">
        <v>1012</v>
      </c>
      <c r="AI503" s="48">
        <v>142</v>
      </c>
      <c r="AJ503" s="48">
        <v>144</v>
      </c>
      <c r="AK503" s="48">
        <v>26</v>
      </c>
      <c r="AL503" s="48">
        <v>0</v>
      </c>
      <c r="AM503" s="48">
        <v>0</v>
      </c>
      <c r="AN503" s="85">
        <v>1324</v>
      </c>
      <c r="AO503" s="384">
        <v>5786.5</v>
      </c>
      <c r="AP503" s="384">
        <v>1470.75</v>
      </c>
      <c r="AQ503" s="384">
        <v>1089.5</v>
      </c>
      <c r="AR503" s="384">
        <v>49.25</v>
      </c>
      <c r="AS503" s="384">
        <v>0</v>
      </c>
      <c r="AT503" s="384">
        <v>0</v>
      </c>
      <c r="AU503" s="384">
        <v>8396</v>
      </c>
    </row>
    <row r="504" spans="2:47" s="48" customFormat="1" x14ac:dyDescent="0.2">
      <c r="B504" s="48" t="s">
        <v>125</v>
      </c>
      <c r="C504" s="48" t="s">
        <v>344</v>
      </c>
      <c r="D504" s="108">
        <v>2006</v>
      </c>
      <c r="E504" s="82" t="s">
        <v>69</v>
      </c>
      <c r="L504" s="67"/>
      <c r="M504" s="384"/>
      <c r="N504" s="384"/>
      <c r="O504" s="384"/>
      <c r="P504" s="384"/>
      <c r="Q504" s="384"/>
      <c r="R504" s="384"/>
      <c r="S504" s="384"/>
      <c r="Z504" s="67"/>
      <c r="AA504" s="384"/>
      <c r="AB504" s="384"/>
      <c r="AC504" s="384"/>
      <c r="AD504" s="384"/>
      <c r="AE504" s="384"/>
      <c r="AF504" s="384"/>
      <c r="AG504" s="384"/>
      <c r="AH504" s="48">
        <v>979</v>
      </c>
      <c r="AI504" s="48">
        <v>0</v>
      </c>
      <c r="AJ504" s="48">
        <v>42</v>
      </c>
      <c r="AK504" s="48">
        <v>310</v>
      </c>
      <c r="AL504" s="48">
        <v>0</v>
      </c>
      <c r="AM504" s="48">
        <v>0</v>
      </c>
      <c r="AN504" s="85">
        <v>1331</v>
      </c>
      <c r="AO504" s="384">
        <v>5695</v>
      </c>
      <c r="AP504" s="384">
        <v>0</v>
      </c>
      <c r="AQ504" s="384">
        <v>827</v>
      </c>
      <c r="AR504" s="384">
        <v>3462</v>
      </c>
      <c r="AS504" s="384">
        <v>0</v>
      </c>
      <c r="AT504" s="384">
        <v>0</v>
      </c>
      <c r="AU504" s="384">
        <v>9984</v>
      </c>
    </row>
    <row r="505" spans="2:47" s="48" customFormat="1" x14ac:dyDescent="0.2">
      <c r="B505" s="48" t="s">
        <v>125</v>
      </c>
      <c r="C505" s="48" t="s">
        <v>345</v>
      </c>
      <c r="D505" s="108">
        <v>2006</v>
      </c>
      <c r="E505" s="82" t="s">
        <v>70</v>
      </c>
      <c r="L505" s="67"/>
      <c r="M505" s="384"/>
      <c r="N505" s="384"/>
      <c r="O505" s="384"/>
      <c r="P505" s="384"/>
      <c r="Q505" s="384"/>
      <c r="R505" s="384"/>
      <c r="S505" s="384"/>
      <c r="Z505" s="67"/>
      <c r="AA505" s="384"/>
      <c r="AB505" s="384"/>
      <c r="AC505" s="384"/>
      <c r="AD505" s="384"/>
      <c r="AE505" s="384"/>
      <c r="AF505" s="384"/>
      <c r="AG505" s="384"/>
      <c r="AH505" s="48">
        <v>4021</v>
      </c>
      <c r="AI505" s="48">
        <v>0</v>
      </c>
      <c r="AJ505" s="48">
        <v>226</v>
      </c>
      <c r="AK505" s="48">
        <v>87</v>
      </c>
      <c r="AL505" s="48">
        <v>0</v>
      </c>
      <c r="AM505" s="48">
        <v>5</v>
      </c>
      <c r="AN505" s="85">
        <v>4339</v>
      </c>
      <c r="AO505" s="384">
        <v>28582.75</v>
      </c>
      <c r="AP505" s="384">
        <v>0</v>
      </c>
      <c r="AQ505" s="384">
        <v>3250.5</v>
      </c>
      <c r="AR505" s="384">
        <v>1966.25</v>
      </c>
      <c r="AS505" s="384">
        <v>0</v>
      </c>
      <c r="AT505" s="384">
        <v>107.5</v>
      </c>
      <c r="AU505" s="384">
        <v>33907</v>
      </c>
    </row>
    <row r="506" spans="2:47" s="48" customFormat="1" x14ac:dyDescent="0.2">
      <c r="B506" s="48" t="s">
        <v>125</v>
      </c>
      <c r="C506" s="48" t="s">
        <v>346</v>
      </c>
      <c r="D506" s="108">
        <v>2006</v>
      </c>
      <c r="E506" s="82" t="s">
        <v>71</v>
      </c>
      <c r="L506" s="67"/>
      <c r="M506" s="384"/>
      <c r="N506" s="384"/>
      <c r="O506" s="384"/>
      <c r="P506" s="384"/>
      <c r="Q506" s="384"/>
      <c r="R506" s="384"/>
      <c r="S506" s="384"/>
      <c r="Z506" s="67"/>
      <c r="AA506" s="384"/>
      <c r="AB506" s="384"/>
      <c r="AC506" s="384"/>
      <c r="AD506" s="384"/>
      <c r="AE506" s="384"/>
      <c r="AF506" s="384"/>
      <c r="AG506" s="384"/>
      <c r="AH506" s="48">
        <v>348</v>
      </c>
      <c r="AI506" s="48">
        <v>63</v>
      </c>
      <c r="AJ506" s="48">
        <v>0</v>
      </c>
      <c r="AK506" s="48">
        <v>0</v>
      </c>
      <c r="AL506" s="48">
        <v>127</v>
      </c>
      <c r="AM506" s="48">
        <v>0</v>
      </c>
      <c r="AN506" s="85">
        <v>538</v>
      </c>
      <c r="AO506" s="384">
        <v>2296.5</v>
      </c>
      <c r="AP506" s="384">
        <v>139</v>
      </c>
      <c r="AQ506" s="384">
        <v>0</v>
      </c>
      <c r="AR506" s="384">
        <v>0</v>
      </c>
      <c r="AS506" s="384">
        <v>316</v>
      </c>
      <c r="AT506" s="384">
        <v>0</v>
      </c>
      <c r="AU506" s="384">
        <v>2751.5</v>
      </c>
    </row>
    <row r="507" spans="2:47" s="48" customFormat="1" x14ac:dyDescent="0.2">
      <c r="B507" s="48" t="s">
        <v>125</v>
      </c>
      <c r="C507" s="48" t="s">
        <v>347</v>
      </c>
      <c r="D507" s="108">
        <v>2006</v>
      </c>
      <c r="E507" s="82" t="s">
        <v>72</v>
      </c>
      <c r="L507" s="67"/>
      <c r="M507" s="384"/>
      <c r="N507" s="384"/>
      <c r="O507" s="384"/>
      <c r="P507" s="384"/>
      <c r="Q507" s="384"/>
      <c r="R507" s="384"/>
      <c r="S507" s="384"/>
      <c r="Z507" s="67"/>
      <c r="AA507" s="384"/>
      <c r="AB507" s="384"/>
      <c r="AC507" s="384"/>
      <c r="AD507" s="384"/>
      <c r="AE507" s="384"/>
      <c r="AF507" s="384"/>
      <c r="AG507" s="384"/>
      <c r="AH507" s="48">
        <v>953</v>
      </c>
      <c r="AI507" s="48">
        <v>13</v>
      </c>
      <c r="AJ507" s="48">
        <v>170</v>
      </c>
      <c r="AK507" s="48">
        <v>72</v>
      </c>
      <c r="AL507" s="48">
        <v>6</v>
      </c>
      <c r="AM507" s="48">
        <v>8</v>
      </c>
      <c r="AN507" s="85">
        <v>1222</v>
      </c>
      <c r="AO507" s="384">
        <v>4698</v>
      </c>
      <c r="AP507" s="384">
        <v>209</v>
      </c>
      <c r="AQ507" s="384">
        <v>2284</v>
      </c>
      <c r="AR507" s="384">
        <v>1040</v>
      </c>
      <c r="AS507" s="384">
        <v>103</v>
      </c>
      <c r="AT507" s="384">
        <v>226</v>
      </c>
      <c r="AU507" s="384">
        <v>8560</v>
      </c>
    </row>
    <row r="508" spans="2:47" s="48" customFormat="1" x14ac:dyDescent="0.2">
      <c r="B508" s="48" t="s">
        <v>125</v>
      </c>
      <c r="C508" s="48" t="s">
        <v>348</v>
      </c>
      <c r="D508" s="108">
        <v>2006</v>
      </c>
      <c r="E508" s="82" t="s">
        <v>73</v>
      </c>
      <c r="L508" s="67"/>
      <c r="M508" s="384"/>
      <c r="N508" s="384"/>
      <c r="O508" s="384"/>
      <c r="P508" s="384"/>
      <c r="Q508" s="384"/>
      <c r="R508" s="384"/>
      <c r="S508" s="384"/>
      <c r="Z508" s="67"/>
      <c r="AA508" s="384"/>
      <c r="AB508" s="384"/>
      <c r="AC508" s="384"/>
      <c r="AD508" s="384"/>
      <c r="AE508" s="384"/>
      <c r="AF508" s="384"/>
      <c r="AG508" s="384"/>
      <c r="AH508" s="48">
        <v>1707</v>
      </c>
      <c r="AI508" s="48">
        <v>0</v>
      </c>
      <c r="AJ508" s="48">
        <v>225</v>
      </c>
      <c r="AK508" s="48">
        <v>58</v>
      </c>
      <c r="AL508" s="48">
        <v>0</v>
      </c>
      <c r="AM508" s="48">
        <v>0</v>
      </c>
      <c r="AN508" s="85">
        <v>1990</v>
      </c>
      <c r="AO508" s="384">
        <v>10640.28</v>
      </c>
      <c r="AP508" s="384">
        <v>0</v>
      </c>
      <c r="AQ508" s="384">
        <v>4044.44</v>
      </c>
      <c r="AR508" s="384">
        <v>1379.18</v>
      </c>
      <c r="AS508" s="384">
        <v>0</v>
      </c>
      <c r="AT508" s="384">
        <v>0</v>
      </c>
      <c r="AU508" s="384">
        <v>16063.9</v>
      </c>
    </row>
    <row r="509" spans="2:47" s="48" customFormat="1" x14ac:dyDescent="0.2">
      <c r="B509" s="48" t="s">
        <v>125</v>
      </c>
      <c r="C509" s="48" t="s">
        <v>349</v>
      </c>
      <c r="D509" s="108">
        <v>2006</v>
      </c>
      <c r="E509" s="82" t="s">
        <v>74</v>
      </c>
      <c r="L509" s="67"/>
      <c r="M509" s="384"/>
      <c r="N509" s="384"/>
      <c r="O509" s="384"/>
      <c r="P509" s="384"/>
      <c r="Q509" s="384"/>
      <c r="R509" s="384"/>
      <c r="S509" s="384"/>
      <c r="Z509" s="67"/>
      <c r="AA509" s="384"/>
      <c r="AB509" s="384"/>
      <c r="AC509" s="384"/>
      <c r="AD509" s="384"/>
      <c r="AE509" s="384"/>
      <c r="AF509" s="384"/>
      <c r="AG509" s="384"/>
      <c r="AH509" s="53" t="s">
        <v>103</v>
      </c>
      <c r="AI509" s="53" t="s">
        <v>103</v>
      </c>
      <c r="AJ509" s="53" t="s">
        <v>103</v>
      </c>
      <c r="AK509" s="53" t="s">
        <v>103</v>
      </c>
      <c r="AL509" s="53" t="s">
        <v>103</v>
      </c>
      <c r="AM509" s="53" t="s">
        <v>103</v>
      </c>
      <c r="AN509" s="85">
        <v>1542</v>
      </c>
      <c r="AO509" s="384">
        <v>7425.75</v>
      </c>
      <c r="AP509" s="384">
        <v>1362.75</v>
      </c>
      <c r="AQ509" s="384">
        <v>840.75</v>
      </c>
      <c r="AR509" s="384">
        <v>575.75</v>
      </c>
      <c r="AS509" s="384">
        <v>15.75</v>
      </c>
      <c r="AT509" s="384">
        <v>0</v>
      </c>
      <c r="AU509" s="384">
        <v>10220.75</v>
      </c>
    </row>
    <row r="510" spans="2:47" s="48" customFormat="1" x14ac:dyDescent="0.2">
      <c r="B510" s="48" t="s">
        <v>125</v>
      </c>
      <c r="C510" s="48" t="s">
        <v>350</v>
      </c>
      <c r="D510" s="108">
        <v>2006</v>
      </c>
      <c r="E510" s="82" t="s">
        <v>75</v>
      </c>
      <c r="L510" s="67"/>
      <c r="M510" s="384"/>
      <c r="N510" s="384"/>
      <c r="O510" s="384"/>
      <c r="P510" s="384"/>
      <c r="Q510" s="384"/>
      <c r="R510" s="384"/>
      <c r="S510" s="384"/>
      <c r="Z510" s="67"/>
      <c r="AA510" s="384"/>
      <c r="AB510" s="384"/>
      <c r="AC510" s="384"/>
      <c r="AD510" s="384"/>
      <c r="AE510" s="384"/>
      <c r="AF510" s="384"/>
      <c r="AG510" s="384"/>
      <c r="AH510" s="48">
        <v>511</v>
      </c>
      <c r="AI510" s="48">
        <v>9</v>
      </c>
      <c r="AJ510" s="48">
        <v>0</v>
      </c>
      <c r="AK510" s="48">
        <v>0</v>
      </c>
      <c r="AL510" s="48">
        <v>32</v>
      </c>
      <c r="AM510" s="48">
        <v>0</v>
      </c>
      <c r="AN510" s="85">
        <v>552</v>
      </c>
      <c r="AO510" s="384">
        <v>2549.25</v>
      </c>
      <c r="AP510" s="384">
        <v>39.75</v>
      </c>
      <c r="AQ510" s="384">
        <v>0</v>
      </c>
      <c r="AR510" s="384">
        <v>0</v>
      </c>
      <c r="AS510" s="384">
        <v>401.5</v>
      </c>
      <c r="AT510" s="384">
        <v>0</v>
      </c>
      <c r="AU510" s="384">
        <v>2990.5</v>
      </c>
    </row>
    <row r="511" spans="2:47" s="48" customFormat="1" x14ac:dyDescent="0.2">
      <c r="B511" s="48" t="s">
        <v>125</v>
      </c>
      <c r="C511" s="48" t="s">
        <v>351</v>
      </c>
      <c r="D511" s="108">
        <v>2006</v>
      </c>
      <c r="E511" s="82" t="s">
        <v>76</v>
      </c>
      <c r="L511" s="67"/>
      <c r="M511" s="384"/>
      <c r="N511" s="384"/>
      <c r="O511" s="384"/>
      <c r="P511" s="384"/>
      <c r="Q511" s="384"/>
      <c r="R511" s="384"/>
      <c r="S511" s="384"/>
      <c r="Z511" s="67"/>
      <c r="AA511" s="384"/>
      <c r="AB511" s="384"/>
      <c r="AC511" s="384"/>
      <c r="AD511" s="384"/>
      <c r="AE511" s="384"/>
      <c r="AF511" s="384"/>
      <c r="AG511" s="384"/>
      <c r="AH511" s="48">
        <v>557</v>
      </c>
      <c r="AI511" s="48">
        <v>0</v>
      </c>
      <c r="AJ511" s="48">
        <v>1172</v>
      </c>
      <c r="AK511" s="48">
        <v>94</v>
      </c>
      <c r="AL511" s="48">
        <v>0</v>
      </c>
      <c r="AM511" s="48">
        <v>0</v>
      </c>
      <c r="AN511" s="85">
        <v>1823</v>
      </c>
      <c r="AO511" s="384">
        <v>4677.05</v>
      </c>
      <c r="AP511" s="384">
        <v>0</v>
      </c>
      <c r="AQ511" s="384">
        <v>24184</v>
      </c>
      <c r="AR511" s="384">
        <v>1639.95</v>
      </c>
      <c r="AS511" s="384">
        <v>0</v>
      </c>
      <c r="AT511" s="384">
        <v>0</v>
      </c>
      <c r="AU511" s="384">
        <v>30501</v>
      </c>
    </row>
    <row r="512" spans="2:47" s="48" customFormat="1" x14ac:dyDescent="0.2">
      <c r="B512" s="48" t="s">
        <v>125</v>
      </c>
      <c r="C512" s="48" t="s">
        <v>352</v>
      </c>
      <c r="D512" s="108">
        <v>2006</v>
      </c>
      <c r="E512" s="82" t="s">
        <v>77</v>
      </c>
      <c r="L512" s="67"/>
      <c r="M512" s="384"/>
      <c r="N512" s="384"/>
      <c r="O512" s="384"/>
      <c r="P512" s="384"/>
      <c r="Q512" s="384"/>
      <c r="R512" s="384"/>
      <c r="S512" s="384"/>
      <c r="Z512" s="67"/>
      <c r="AA512" s="384"/>
      <c r="AB512" s="384"/>
      <c r="AC512" s="384"/>
      <c r="AD512" s="384"/>
      <c r="AE512" s="384"/>
      <c r="AF512" s="384"/>
      <c r="AG512" s="384"/>
      <c r="AH512" s="48">
        <v>1889</v>
      </c>
      <c r="AI512" s="48">
        <v>310</v>
      </c>
      <c r="AJ512" s="48">
        <v>1025</v>
      </c>
      <c r="AK512" s="48">
        <v>206</v>
      </c>
      <c r="AL512" s="48">
        <v>37</v>
      </c>
      <c r="AM512" s="48">
        <v>40</v>
      </c>
      <c r="AN512" s="85">
        <v>3507</v>
      </c>
      <c r="AO512" s="384">
        <v>17068.349999999999</v>
      </c>
      <c r="AP512" s="384">
        <v>9673</v>
      </c>
      <c r="AQ512" s="384">
        <v>14314.15</v>
      </c>
      <c r="AR512" s="384">
        <v>2943.75</v>
      </c>
      <c r="AS512" s="384">
        <v>587.25</v>
      </c>
      <c r="AT512" s="384">
        <v>1582.65</v>
      </c>
      <c r="AU512" s="384">
        <v>46169.15</v>
      </c>
    </row>
    <row r="513" spans="2:47" s="48" customFormat="1" x14ac:dyDescent="0.2">
      <c r="B513" s="48" t="s">
        <v>125</v>
      </c>
      <c r="C513" s="48" t="s">
        <v>353</v>
      </c>
      <c r="D513" s="108">
        <v>2006</v>
      </c>
      <c r="E513" s="82" t="s">
        <v>78</v>
      </c>
      <c r="L513" s="67"/>
      <c r="M513" s="384"/>
      <c r="N513" s="384"/>
      <c r="O513" s="384"/>
      <c r="P513" s="384"/>
      <c r="Q513" s="384"/>
      <c r="R513" s="384"/>
      <c r="S513" s="384"/>
      <c r="Z513" s="67"/>
      <c r="AA513" s="384"/>
      <c r="AB513" s="384"/>
      <c r="AC513" s="384"/>
      <c r="AD513" s="384"/>
      <c r="AE513" s="384"/>
      <c r="AF513" s="384"/>
      <c r="AG513" s="384"/>
      <c r="AH513" s="48">
        <v>622</v>
      </c>
      <c r="AI513" s="48">
        <v>141</v>
      </c>
      <c r="AJ513" s="48">
        <v>102</v>
      </c>
      <c r="AK513" s="48">
        <v>85</v>
      </c>
      <c r="AL513" s="48">
        <v>30</v>
      </c>
      <c r="AM513" s="48">
        <v>10</v>
      </c>
      <c r="AN513" s="85">
        <v>990</v>
      </c>
      <c r="AO513" s="384">
        <v>2510.4</v>
      </c>
      <c r="AP513" s="384">
        <v>5446.6</v>
      </c>
      <c r="AQ513" s="384">
        <v>2521.4</v>
      </c>
      <c r="AR513" s="384">
        <v>909.9</v>
      </c>
      <c r="AS513" s="384">
        <v>293</v>
      </c>
      <c r="AT513" s="384">
        <v>245.3</v>
      </c>
      <c r="AU513" s="384">
        <v>11926.6</v>
      </c>
    </row>
    <row r="514" spans="2:47" s="48" customFormat="1" x14ac:dyDescent="0.2">
      <c r="B514" s="48" t="s">
        <v>125</v>
      </c>
      <c r="C514" s="48" t="s">
        <v>354</v>
      </c>
      <c r="D514" s="108">
        <v>2006</v>
      </c>
      <c r="E514" s="82" t="s">
        <v>79</v>
      </c>
      <c r="L514" s="67"/>
      <c r="M514" s="384"/>
      <c r="N514" s="384"/>
      <c r="O514" s="384"/>
      <c r="P514" s="384"/>
      <c r="Q514" s="384"/>
      <c r="R514" s="384"/>
      <c r="S514" s="384"/>
      <c r="Z514" s="67"/>
      <c r="AA514" s="384"/>
      <c r="AB514" s="384"/>
      <c r="AC514" s="384"/>
      <c r="AD514" s="384"/>
      <c r="AE514" s="384"/>
      <c r="AF514" s="384"/>
      <c r="AG514" s="384"/>
      <c r="AH514" s="48">
        <v>1772</v>
      </c>
      <c r="AI514" s="48">
        <v>31</v>
      </c>
      <c r="AJ514" s="48">
        <v>58</v>
      </c>
      <c r="AK514" s="48">
        <v>74</v>
      </c>
      <c r="AL514" s="48">
        <v>132</v>
      </c>
      <c r="AM514" s="48">
        <v>7</v>
      </c>
      <c r="AN514" s="85">
        <v>2074</v>
      </c>
      <c r="AO514" s="384">
        <v>10619</v>
      </c>
      <c r="AP514" s="384">
        <v>78</v>
      </c>
      <c r="AQ514" s="384">
        <v>926</v>
      </c>
      <c r="AR514" s="384">
        <v>1138</v>
      </c>
      <c r="AS514" s="384">
        <v>1040</v>
      </c>
      <c r="AT514" s="384">
        <v>110</v>
      </c>
      <c r="AU514" s="384">
        <v>13911</v>
      </c>
    </row>
    <row r="515" spans="2:47" s="48" customFormat="1" x14ac:dyDescent="0.2">
      <c r="B515" s="48" t="s">
        <v>125</v>
      </c>
      <c r="C515" s="48" t="s">
        <v>355</v>
      </c>
      <c r="D515" s="108">
        <v>2006</v>
      </c>
      <c r="E515" s="82" t="s">
        <v>80</v>
      </c>
      <c r="L515" s="67"/>
      <c r="M515" s="384"/>
      <c r="N515" s="384"/>
      <c r="O515" s="384"/>
      <c r="P515" s="384"/>
      <c r="Q515" s="384"/>
      <c r="R515" s="384"/>
      <c r="S515" s="384"/>
      <c r="Z515" s="67"/>
      <c r="AA515" s="384"/>
      <c r="AB515" s="384"/>
      <c r="AC515" s="384"/>
      <c r="AD515" s="384"/>
      <c r="AE515" s="384"/>
      <c r="AF515" s="384"/>
      <c r="AG515" s="384"/>
      <c r="AH515" s="48">
        <v>688</v>
      </c>
      <c r="AI515" s="48">
        <v>0</v>
      </c>
      <c r="AJ515" s="48">
        <v>627</v>
      </c>
      <c r="AK515" s="48">
        <v>114</v>
      </c>
      <c r="AL515" s="48">
        <v>0</v>
      </c>
      <c r="AM515" s="48">
        <v>51</v>
      </c>
      <c r="AN515" s="85">
        <v>1480</v>
      </c>
      <c r="AO515" s="384">
        <v>3233.8</v>
      </c>
      <c r="AP515" s="384">
        <v>0</v>
      </c>
      <c r="AQ515" s="384">
        <v>3695.21</v>
      </c>
      <c r="AR515" s="384">
        <v>1160.92</v>
      </c>
      <c r="AS515" s="384">
        <v>0</v>
      </c>
      <c r="AT515" s="384">
        <v>472.75</v>
      </c>
      <c r="AU515" s="384">
        <v>8562.68</v>
      </c>
    </row>
    <row r="516" spans="2:47" s="48" customFormat="1" x14ac:dyDescent="0.2">
      <c r="B516" s="48" t="s">
        <v>125</v>
      </c>
      <c r="C516" s="48" t="s">
        <v>356</v>
      </c>
      <c r="D516" s="108">
        <v>2006</v>
      </c>
      <c r="E516" s="83" t="s">
        <v>24</v>
      </c>
      <c r="M516" s="384"/>
      <c r="N516" s="384"/>
      <c r="O516" s="384"/>
      <c r="P516" s="384"/>
      <c r="Q516" s="384"/>
      <c r="R516" s="384"/>
      <c r="S516" s="384"/>
      <c r="AA516" s="384"/>
      <c r="AB516" s="384"/>
      <c r="AC516" s="384"/>
      <c r="AD516" s="384"/>
      <c r="AE516" s="384"/>
      <c r="AF516" s="384"/>
      <c r="AG516" s="384"/>
      <c r="AH516" s="48">
        <v>53478</v>
      </c>
      <c r="AI516" s="48">
        <v>3249</v>
      </c>
      <c r="AJ516" s="48">
        <v>8795</v>
      </c>
      <c r="AK516" s="48">
        <v>3411</v>
      </c>
      <c r="AL516" s="48">
        <v>1087</v>
      </c>
      <c r="AM516" s="48">
        <v>406</v>
      </c>
      <c r="AN516" s="50">
        <v>70657</v>
      </c>
      <c r="AO516" s="384">
        <v>340293.5</v>
      </c>
      <c r="AP516" s="384">
        <v>65434.45</v>
      </c>
      <c r="AQ516" s="384">
        <v>130862.84999999999</v>
      </c>
      <c r="AR516" s="384">
        <v>46170.2</v>
      </c>
      <c r="AS516" s="384">
        <v>11634.880000000001</v>
      </c>
      <c r="AT516" s="384">
        <v>9685.02</v>
      </c>
      <c r="AU516" s="384">
        <v>604080.9</v>
      </c>
    </row>
    <row r="517" spans="2:47" s="48" customFormat="1" x14ac:dyDescent="0.2">
      <c r="B517" s="48" t="s">
        <v>125</v>
      </c>
      <c r="C517" s="48" t="s">
        <v>357</v>
      </c>
      <c r="D517" s="108">
        <v>2007</v>
      </c>
      <c r="E517" s="82" t="s">
        <v>49</v>
      </c>
      <c r="L517" s="67"/>
      <c r="M517" s="384"/>
      <c r="N517" s="384"/>
      <c r="O517" s="384"/>
      <c r="P517" s="384"/>
      <c r="Q517" s="384"/>
      <c r="R517" s="384"/>
      <c r="S517" s="384"/>
      <c r="Z517" s="67"/>
      <c r="AA517" s="384"/>
      <c r="AB517" s="384"/>
      <c r="AC517" s="384"/>
      <c r="AD517" s="384"/>
      <c r="AE517" s="384"/>
      <c r="AF517" s="384"/>
      <c r="AG517" s="384"/>
      <c r="AH517" s="48">
        <v>1344</v>
      </c>
      <c r="AI517" s="48">
        <v>30</v>
      </c>
      <c r="AJ517" s="48">
        <v>1171</v>
      </c>
      <c r="AK517" s="48">
        <v>329</v>
      </c>
      <c r="AL517" s="48">
        <v>14</v>
      </c>
      <c r="AM517" s="48">
        <v>57</v>
      </c>
      <c r="AN517" s="85">
        <v>2945</v>
      </c>
      <c r="AO517" s="384">
        <v>5390.67</v>
      </c>
      <c r="AP517" s="384">
        <v>469.67</v>
      </c>
      <c r="AQ517" s="384">
        <v>11060.35</v>
      </c>
      <c r="AR517" s="384">
        <v>4785.91</v>
      </c>
      <c r="AS517" s="384">
        <v>90.75</v>
      </c>
      <c r="AT517" s="384">
        <v>1033.25</v>
      </c>
      <c r="AU517" s="384">
        <v>22830.6</v>
      </c>
    </row>
    <row r="518" spans="2:47" s="48" customFormat="1" x14ac:dyDescent="0.2">
      <c r="B518" s="48" t="s">
        <v>125</v>
      </c>
      <c r="C518" s="48" t="s">
        <v>358</v>
      </c>
      <c r="D518" s="108">
        <v>2007</v>
      </c>
      <c r="E518" s="82" t="s">
        <v>50</v>
      </c>
      <c r="L518" s="67"/>
      <c r="M518" s="384"/>
      <c r="N518" s="384"/>
      <c r="O518" s="384"/>
      <c r="P518" s="384"/>
      <c r="Q518" s="384"/>
      <c r="R518" s="384"/>
      <c r="S518" s="384"/>
      <c r="Z518" s="67"/>
      <c r="AA518" s="384"/>
      <c r="AB518" s="384"/>
      <c r="AC518" s="384"/>
      <c r="AD518" s="384"/>
      <c r="AE518" s="384"/>
      <c r="AF518" s="384"/>
      <c r="AG518" s="384"/>
      <c r="AH518" s="48">
        <v>1873</v>
      </c>
      <c r="AI518" s="48">
        <v>0</v>
      </c>
      <c r="AJ518" s="48">
        <v>360</v>
      </c>
      <c r="AK518" s="48">
        <v>0</v>
      </c>
      <c r="AL518" s="48">
        <v>133</v>
      </c>
      <c r="AM518" s="48">
        <v>0</v>
      </c>
      <c r="AN518" s="85">
        <v>2366</v>
      </c>
      <c r="AO518" s="384">
        <v>9458.5</v>
      </c>
      <c r="AP518" s="384">
        <v>0</v>
      </c>
      <c r="AQ518" s="384">
        <v>11841.5</v>
      </c>
      <c r="AR518" s="384">
        <v>0</v>
      </c>
      <c r="AS518" s="384">
        <v>1319</v>
      </c>
      <c r="AT518" s="384">
        <v>0</v>
      </c>
      <c r="AU518" s="384">
        <v>22619</v>
      </c>
    </row>
    <row r="519" spans="2:47" s="48" customFormat="1" x14ac:dyDescent="0.2">
      <c r="B519" s="48" t="s">
        <v>125</v>
      </c>
      <c r="C519" s="48" t="s">
        <v>359</v>
      </c>
      <c r="D519" s="108">
        <v>2007</v>
      </c>
      <c r="E519" s="82" t="s">
        <v>51</v>
      </c>
      <c r="L519" s="67"/>
      <c r="M519" s="384"/>
      <c r="N519" s="384"/>
      <c r="O519" s="384"/>
      <c r="P519" s="384"/>
      <c r="Q519" s="384"/>
      <c r="R519" s="384"/>
      <c r="S519" s="384"/>
      <c r="Z519" s="67"/>
      <c r="AA519" s="384"/>
      <c r="AB519" s="384"/>
      <c r="AC519" s="384"/>
      <c r="AD519" s="384"/>
      <c r="AE519" s="384"/>
      <c r="AF519" s="384"/>
      <c r="AG519" s="384"/>
      <c r="AH519" s="53" t="s">
        <v>103</v>
      </c>
      <c r="AI519" s="53" t="s">
        <v>103</v>
      </c>
      <c r="AJ519" s="53" t="s">
        <v>103</v>
      </c>
      <c r="AK519" s="53" t="s">
        <v>103</v>
      </c>
      <c r="AL519" s="53" t="s">
        <v>103</v>
      </c>
      <c r="AM519" s="53" t="s">
        <v>103</v>
      </c>
      <c r="AN519" s="85">
        <v>2024</v>
      </c>
      <c r="AO519" s="384">
        <v>5282</v>
      </c>
      <c r="AP519" s="384">
        <v>379</v>
      </c>
      <c r="AQ519" s="384">
        <v>36</v>
      </c>
      <c r="AR519" s="384">
        <v>88</v>
      </c>
      <c r="AS519" s="384">
        <v>1487</v>
      </c>
      <c r="AT519" s="384">
        <v>16</v>
      </c>
      <c r="AU519" s="384">
        <v>7288</v>
      </c>
    </row>
    <row r="520" spans="2:47" s="48" customFormat="1" x14ac:dyDescent="0.2">
      <c r="B520" s="48" t="s">
        <v>125</v>
      </c>
      <c r="C520" s="48" t="s">
        <v>360</v>
      </c>
      <c r="D520" s="108">
        <v>2007</v>
      </c>
      <c r="E520" s="82" t="s">
        <v>52</v>
      </c>
      <c r="L520" s="67"/>
      <c r="M520" s="384"/>
      <c r="N520" s="384"/>
      <c r="O520" s="384"/>
      <c r="P520" s="384"/>
      <c r="Q520" s="384"/>
      <c r="R520" s="384"/>
      <c r="S520" s="384"/>
      <c r="Z520" s="67"/>
      <c r="AA520" s="384"/>
      <c r="AB520" s="384"/>
      <c r="AC520" s="384"/>
      <c r="AD520" s="384"/>
      <c r="AE520" s="384"/>
      <c r="AF520" s="384"/>
      <c r="AG520" s="384"/>
      <c r="AH520" s="53" t="s">
        <v>103</v>
      </c>
      <c r="AI520" s="53" t="s">
        <v>103</v>
      </c>
      <c r="AJ520" s="53" t="s">
        <v>103</v>
      </c>
      <c r="AK520" s="53" t="s">
        <v>103</v>
      </c>
      <c r="AL520" s="53" t="s">
        <v>103</v>
      </c>
      <c r="AM520" s="53" t="s">
        <v>103</v>
      </c>
      <c r="AN520" s="85">
        <v>816</v>
      </c>
      <c r="AO520" s="384">
        <v>5415</v>
      </c>
      <c r="AP520" s="384">
        <v>30</v>
      </c>
      <c r="AQ520" s="384">
        <v>1972</v>
      </c>
      <c r="AR520" s="384">
        <v>536</v>
      </c>
      <c r="AS520" s="384">
        <v>101</v>
      </c>
      <c r="AT520" s="384">
        <v>162</v>
      </c>
      <c r="AU520" s="384">
        <v>8216</v>
      </c>
    </row>
    <row r="521" spans="2:47" s="48" customFormat="1" x14ac:dyDescent="0.2">
      <c r="B521" s="48" t="s">
        <v>125</v>
      </c>
      <c r="C521" s="48" t="s">
        <v>361</v>
      </c>
      <c r="D521" s="108">
        <v>2007</v>
      </c>
      <c r="E521" s="82" t="s">
        <v>53</v>
      </c>
      <c r="L521" s="67"/>
      <c r="M521" s="384"/>
      <c r="N521" s="384"/>
      <c r="O521" s="384"/>
      <c r="P521" s="384"/>
      <c r="Q521" s="384"/>
      <c r="R521" s="384"/>
      <c r="S521" s="384"/>
      <c r="Z521" s="67"/>
      <c r="AA521" s="384"/>
      <c r="AB521" s="384"/>
      <c r="AC521" s="384"/>
      <c r="AD521" s="384"/>
      <c r="AE521" s="384"/>
      <c r="AF521" s="384"/>
      <c r="AG521" s="384"/>
      <c r="AH521" s="53" t="s">
        <v>103</v>
      </c>
      <c r="AI521" s="53" t="s">
        <v>103</v>
      </c>
      <c r="AJ521" s="53" t="s">
        <v>103</v>
      </c>
      <c r="AK521" s="53" t="s">
        <v>103</v>
      </c>
      <c r="AL521" s="53" t="s">
        <v>103</v>
      </c>
      <c r="AM521" s="53" t="s">
        <v>103</v>
      </c>
      <c r="AN521" s="85">
        <v>796</v>
      </c>
      <c r="AO521" s="384">
        <v>215</v>
      </c>
      <c r="AP521" s="384">
        <v>1375</v>
      </c>
      <c r="AQ521" s="384">
        <v>6398</v>
      </c>
      <c r="AR521" s="384">
        <v>12</v>
      </c>
      <c r="AS521" s="384">
        <v>8</v>
      </c>
      <c r="AT521" s="384">
        <v>188</v>
      </c>
      <c r="AU521" s="384">
        <v>8196</v>
      </c>
    </row>
    <row r="522" spans="2:47" s="48" customFormat="1" x14ac:dyDescent="0.2">
      <c r="B522" s="48" t="s">
        <v>125</v>
      </c>
      <c r="C522" s="48" t="s">
        <v>362</v>
      </c>
      <c r="D522" s="108">
        <v>2007</v>
      </c>
      <c r="E522" s="82" t="s">
        <v>54</v>
      </c>
      <c r="L522" s="67"/>
      <c r="M522" s="384"/>
      <c r="N522" s="384"/>
      <c r="O522" s="384"/>
      <c r="P522" s="384"/>
      <c r="Q522" s="384"/>
      <c r="R522" s="384"/>
      <c r="S522" s="384"/>
      <c r="Z522" s="67"/>
      <c r="AA522" s="384"/>
      <c r="AB522" s="384"/>
      <c r="AC522" s="384"/>
      <c r="AD522" s="384"/>
      <c r="AE522" s="384"/>
      <c r="AF522" s="384"/>
      <c r="AG522" s="384"/>
      <c r="AH522" s="48">
        <v>1036</v>
      </c>
      <c r="AI522" s="48">
        <v>382</v>
      </c>
      <c r="AJ522" s="48">
        <v>792</v>
      </c>
      <c r="AK522" s="48">
        <v>68</v>
      </c>
      <c r="AL522" s="48">
        <v>18</v>
      </c>
      <c r="AM522" s="48">
        <v>13</v>
      </c>
      <c r="AN522" s="85">
        <v>2309</v>
      </c>
      <c r="AO522" s="384">
        <v>8678.25</v>
      </c>
      <c r="AP522" s="384">
        <v>7032.25</v>
      </c>
      <c r="AQ522" s="384">
        <v>9530.1</v>
      </c>
      <c r="AR522" s="384">
        <v>619.25</v>
      </c>
      <c r="AS522" s="384">
        <v>168.25</v>
      </c>
      <c r="AT522" s="384">
        <v>209.25</v>
      </c>
      <c r="AU522" s="384">
        <v>26237.35</v>
      </c>
    </row>
    <row r="523" spans="2:47" s="48" customFormat="1" x14ac:dyDescent="0.2">
      <c r="B523" s="48" t="s">
        <v>125</v>
      </c>
      <c r="C523" s="48" t="s">
        <v>363</v>
      </c>
      <c r="D523" s="108">
        <v>2007</v>
      </c>
      <c r="E523" s="82" t="s">
        <v>55</v>
      </c>
      <c r="L523" s="67"/>
      <c r="M523" s="384"/>
      <c r="N523" s="384"/>
      <c r="O523" s="384"/>
      <c r="P523" s="384"/>
      <c r="Q523" s="384"/>
      <c r="R523" s="384"/>
      <c r="S523" s="384"/>
      <c r="Z523" s="67"/>
      <c r="AA523" s="384"/>
      <c r="AB523" s="384"/>
      <c r="AC523" s="384"/>
      <c r="AD523" s="384"/>
      <c r="AE523" s="384"/>
      <c r="AF523" s="384"/>
      <c r="AG523" s="384"/>
      <c r="AH523" s="48">
        <v>1801</v>
      </c>
      <c r="AI523" s="48">
        <v>86</v>
      </c>
      <c r="AJ523" s="48">
        <v>58</v>
      </c>
      <c r="AK523" s="48">
        <v>36</v>
      </c>
      <c r="AL523" s="48">
        <v>80</v>
      </c>
      <c r="AM523" s="48">
        <v>0</v>
      </c>
      <c r="AN523" s="85">
        <v>2061</v>
      </c>
      <c r="AO523" s="384">
        <v>8651.36</v>
      </c>
      <c r="AP523" s="384">
        <v>1374.57</v>
      </c>
      <c r="AQ523" s="384">
        <v>632.19000000000005</v>
      </c>
      <c r="AR523" s="384">
        <v>481.78</v>
      </c>
      <c r="AS523" s="384">
        <v>1897.32</v>
      </c>
      <c r="AT523" s="384">
        <v>0</v>
      </c>
      <c r="AU523" s="384">
        <v>13037.22</v>
      </c>
    </row>
    <row r="524" spans="2:47" s="48" customFormat="1" x14ac:dyDescent="0.2">
      <c r="B524" s="48" t="s">
        <v>125</v>
      </c>
      <c r="C524" s="48" t="s">
        <v>364</v>
      </c>
      <c r="D524" s="108">
        <v>2007</v>
      </c>
      <c r="E524" s="82" t="s">
        <v>56</v>
      </c>
      <c r="L524" s="67"/>
      <c r="M524" s="384"/>
      <c r="N524" s="384"/>
      <c r="O524" s="384"/>
      <c r="P524" s="384"/>
      <c r="Q524" s="384"/>
      <c r="R524" s="384"/>
      <c r="S524" s="384"/>
      <c r="Z524" s="67"/>
      <c r="AA524" s="384"/>
      <c r="AB524" s="384"/>
      <c r="AC524" s="384"/>
      <c r="AD524" s="384"/>
      <c r="AE524" s="384"/>
      <c r="AF524" s="384"/>
      <c r="AG524" s="384"/>
      <c r="AH524" s="48">
        <v>1211</v>
      </c>
      <c r="AI524" s="48">
        <v>156</v>
      </c>
      <c r="AJ524" s="48">
        <v>408</v>
      </c>
      <c r="AK524" s="48">
        <v>140</v>
      </c>
      <c r="AL524" s="48">
        <v>19</v>
      </c>
      <c r="AM524" s="48">
        <v>7</v>
      </c>
      <c r="AN524" s="85">
        <v>1941</v>
      </c>
      <c r="AO524" s="384">
        <v>8664.5300000000007</v>
      </c>
      <c r="AP524" s="384">
        <v>6796.41</v>
      </c>
      <c r="AQ524" s="384">
        <v>6698.14</v>
      </c>
      <c r="AR524" s="384">
        <v>2259.33</v>
      </c>
      <c r="AS524" s="384">
        <v>627.11</v>
      </c>
      <c r="AT524" s="384">
        <v>200.25</v>
      </c>
      <c r="AU524" s="384">
        <v>25245.77</v>
      </c>
    </row>
    <row r="525" spans="2:47" s="48" customFormat="1" x14ac:dyDescent="0.2">
      <c r="B525" s="48" t="s">
        <v>125</v>
      </c>
      <c r="C525" s="48" t="s">
        <v>365</v>
      </c>
      <c r="D525" s="108">
        <v>2007</v>
      </c>
      <c r="E525" s="82" t="s">
        <v>57</v>
      </c>
      <c r="L525" s="67"/>
      <c r="M525" s="384"/>
      <c r="N525" s="384"/>
      <c r="O525" s="384"/>
      <c r="P525" s="384"/>
      <c r="Q525" s="384"/>
      <c r="R525" s="384"/>
      <c r="S525" s="384"/>
      <c r="Z525" s="67"/>
      <c r="AA525" s="384"/>
      <c r="AB525" s="384"/>
      <c r="AC525" s="384"/>
      <c r="AD525" s="384"/>
      <c r="AE525" s="384"/>
      <c r="AF525" s="384"/>
      <c r="AG525" s="384"/>
      <c r="AH525" s="53" t="s">
        <v>103</v>
      </c>
      <c r="AI525" s="53" t="s">
        <v>103</v>
      </c>
      <c r="AJ525" s="53" t="s">
        <v>103</v>
      </c>
      <c r="AK525" s="53" t="s">
        <v>103</v>
      </c>
      <c r="AL525" s="53" t="s">
        <v>103</v>
      </c>
      <c r="AM525" s="53" t="s">
        <v>103</v>
      </c>
      <c r="AN525" s="85">
        <v>1359</v>
      </c>
      <c r="AO525" s="384">
        <v>4008.64</v>
      </c>
      <c r="AP525" s="384">
        <v>6777.44</v>
      </c>
      <c r="AQ525" s="384">
        <v>624.25</v>
      </c>
      <c r="AR525" s="384">
        <v>2053.5</v>
      </c>
      <c r="AS525" s="384">
        <v>85.33</v>
      </c>
      <c r="AT525" s="384">
        <v>41</v>
      </c>
      <c r="AU525" s="384">
        <v>13590.16</v>
      </c>
    </row>
    <row r="526" spans="2:47" s="48" customFormat="1" x14ac:dyDescent="0.2">
      <c r="B526" s="48" t="s">
        <v>125</v>
      </c>
      <c r="C526" s="48" t="s">
        <v>366</v>
      </c>
      <c r="D526" s="108">
        <v>2007</v>
      </c>
      <c r="E526" s="82" t="s">
        <v>58</v>
      </c>
      <c r="L526" s="67"/>
      <c r="M526" s="384"/>
      <c r="N526" s="384"/>
      <c r="O526" s="384"/>
      <c r="P526" s="384"/>
      <c r="Q526" s="384"/>
      <c r="R526" s="384"/>
      <c r="S526" s="384"/>
      <c r="Z526" s="67"/>
      <c r="AA526" s="384"/>
      <c r="AB526" s="384"/>
      <c r="AC526" s="384"/>
      <c r="AD526" s="384"/>
      <c r="AE526" s="384"/>
      <c r="AF526" s="384"/>
      <c r="AG526" s="384"/>
      <c r="AH526" s="48">
        <v>732</v>
      </c>
      <c r="AI526" s="48">
        <v>174</v>
      </c>
      <c r="AJ526" s="48">
        <v>402</v>
      </c>
      <c r="AK526" s="48">
        <v>190</v>
      </c>
      <c r="AL526" s="48">
        <v>10</v>
      </c>
      <c r="AM526" s="48">
        <v>5</v>
      </c>
      <c r="AN526" s="85">
        <v>1513</v>
      </c>
      <c r="AO526" s="384">
        <v>9760.76</v>
      </c>
      <c r="AP526" s="384">
        <v>5210.49</v>
      </c>
      <c r="AQ526" s="384">
        <v>0</v>
      </c>
      <c r="AR526" s="384">
        <v>2500.16</v>
      </c>
      <c r="AS526" s="384">
        <v>83</v>
      </c>
      <c r="AT526" s="384">
        <v>103.17</v>
      </c>
      <c r="AU526" s="384">
        <v>17657.580000000002</v>
      </c>
    </row>
    <row r="527" spans="2:47" s="48" customFormat="1" x14ac:dyDescent="0.2">
      <c r="B527" s="48" t="s">
        <v>125</v>
      </c>
      <c r="C527" s="48" t="s">
        <v>367</v>
      </c>
      <c r="D527" s="108">
        <v>2007</v>
      </c>
      <c r="E527" s="82" t="s">
        <v>59</v>
      </c>
      <c r="L527" s="67"/>
      <c r="M527" s="384"/>
      <c r="N527" s="384"/>
      <c r="O527" s="384"/>
      <c r="P527" s="384"/>
      <c r="Q527" s="384"/>
      <c r="R527" s="384"/>
      <c r="S527" s="384"/>
      <c r="Z527" s="67"/>
      <c r="AA527" s="384"/>
      <c r="AB527" s="384"/>
      <c r="AC527" s="384"/>
      <c r="AD527" s="384"/>
      <c r="AE527" s="384"/>
      <c r="AF527" s="384"/>
      <c r="AG527" s="384"/>
      <c r="AH527" s="48">
        <v>703</v>
      </c>
      <c r="AI527" s="48">
        <v>49</v>
      </c>
      <c r="AJ527" s="48">
        <v>71</v>
      </c>
      <c r="AK527" s="48">
        <v>91</v>
      </c>
      <c r="AL527" s="48">
        <v>68</v>
      </c>
      <c r="AM527" s="48">
        <v>9</v>
      </c>
      <c r="AN527" s="85">
        <v>991</v>
      </c>
      <c r="AO527" s="384">
        <v>3995.75</v>
      </c>
      <c r="AP527" s="384">
        <v>24.5</v>
      </c>
      <c r="AQ527" s="384">
        <v>853.75</v>
      </c>
      <c r="AR527" s="384">
        <v>967.25</v>
      </c>
      <c r="AS527" s="384">
        <v>415.75</v>
      </c>
      <c r="AT527" s="384">
        <v>100.25</v>
      </c>
      <c r="AU527" s="384">
        <v>6357.25</v>
      </c>
    </row>
    <row r="528" spans="2:47" s="48" customFormat="1" x14ac:dyDescent="0.2">
      <c r="B528" s="48" t="s">
        <v>125</v>
      </c>
      <c r="C528" s="48" t="s">
        <v>368</v>
      </c>
      <c r="D528" s="108">
        <v>2007</v>
      </c>
      <c r="E528" s="82" t="s">
        <v>60</v>
      </c>
      <c r="L528" s="67"/>
      <c r="M528" s="384"/>
      <c r="N528" s="384"/>
      <c r="O528" s="384"/>
      <c r="P528" s="384"/>
      <c r="Q528" s="384"/>
      <c r="R528" s="384"/>
      <c r="S528" s="384"/>
      <c r="Z528" s="67"/>
      <c r="AA528" s="384"/>
      <c r="AB528" s="384"/>
      <c r="AC528" s="384"/>
      <c r="AD528" s="384"/>
      <c r="AE528" s="384"/>
      <c r="AF528" s="384"/>
      <c r="AG528" s="384"/>
      <c r="AH528" s="48">
        <v>3501</v>
      </c>
      <c r="AI528" s="48">
        <v>196</v>
      </c>
      <c r="AJ528" s="48">
        <v>633</v>
      </c>
      <c r="AK528" s="48">
        <v>561</v>
      </c>
      <c r="AL528" s="48">
        <v>42</v>
      </c>
      <c r="AM528" s="48">
        <v>11</v>
      </c>
      <c r="AN528" s="85">
        <v>4944</v>
      </c>
      <c r="AO528" s="384">
        <v>16757</v>
      </c>
      <c r="AP528" s="384">
        <v>5034</v>
      </c>
      <c r="AQ528" s="384">
        <v>9104</v>
      </c>
      <c r="AR528" s="384">
        <v>9366</v>
      </c>
      <c r="AS528" s="384">
        <v>725</v>
      </c>
      <c r="AT528" s="384">
        <v>454</v>
      </c>
      <c r="AU528" s="384">
        <v>41440</v>
      </c>
    </row>
    <row r="529" spans="2:47" s="48" customFormat="1" x14ac:dyDescent="0.2">
      <c r="B529" s="48" t="s">
        <v>125</v>
      </c>
      <c r="C529" s="48" t="s">
        <v>369</v>
      </c>
      <c r="D529" s="108">
        <v>2007</v>
      </c>
      <c r="E529" s="83" t="s">
        <v>61</v>
      </c>
      <c r="L529" s="67"/>
      <c r="M529" s="384"/>
      <c r="N529" s="384"/>
      <c r="O529" s="384"/>
      <c r="P529" s="384"/>
      <c r="Q529" s="384"/>
      <c r="R529" s="384"/>
      <c r="S529" s="384"/>
      <c r="Z529" s="67"/>
      <c r="AA529" s="384"/>
      <c r="AB529" s="384"/>
      <c r="AC529" s="384"/>
      <c r="AD529" s="384"/>
      <c r="AE529" s="384"/>
      <c r="AF529" s="384"/>
      <c r="AG529" s="384"/>
      <c r="AH529" s="48">
        <v>660</v>
      </c>
      <c r="AI529" s="48">
        <v>0</v>
      </c>
      <c r="AJ529" s="48">
        <v>0</v>
      </c>
      <c r="AK529" s="48">
        <v>0</v>
      </c>
      <c r="AL529" s="48">
        <v>0</v>
      </c>
      <c r="AM529" s="48">
        <v>0</v>
      </c>
      <c r="AN529" s="85">
        <v>660</v>
      </c>
      <c r="AO529" s="384">
        <v>5460.13</v>
      </c>
      <c r="AP529" s="384">
        <v>0</v>
      </c>
      <c r="AQ529" s="384">
        <v>0</v>
      </c>
      <c r="AR529" s="384">
        <v>0</v>
      </c>
      <c r="AS529" s="384">
        <v>0</v>
      </c>
      <c r="AT529" s="384">
        <v>0</v>
      </c>
      <c r="AU529" s="384">
        <v>5460.13</v>
      </c>
    </row>
    <row r="530" spans="2:47" s="48" customFormat="1" x14ac:dyDescent="0.2">
      <c r="B530" s="48" t="s">
        <v>125</v>
      </c>
      <c r="C530" s="48" t="s">
        <v>370</v>
      </c>
      <c r="D530" s="108">
        <v>2007</v>
      </c>
      <c r="E530" s="82" t="s">
        <v>62</v>
      </c>
      <c r="L530" s="67"/>
      <c r="M530" s="384"/>
      <c r="N530" s="384"/>
      <c r="O530" s="384"/>
      <c r="P530" s="384"/>
      <c r="Q530" s="384"/>
      <c r="R530" s="384"/>
      <c r="S530" s="384"/>
      <c r="Z530" s="67"/>
      <c r="AA530" s="384"/>
      <c r="AB530" s="384"/>
      <c r="AC530" s="384"/>
      <c r="AD530" s="384"/>
      <c r="AE530" s="384"/>
      <c r="AF530" s="384"/>
      <c r="AG530" s="384"/>
      <c r="AH530" s="48">
        <v>1535</v>
      </c>
      <c r="AI530" s="48">
        <v>0</v>
      </c>
      <c r="AJ530" s="48">
        <v>588</v>
      </c>
      <c r="AK530" s="48">
        <v>211</v>
      </c>
      <c r="AL530" s="48">
        <v>0</v>
      </c>
      <c r="AM530" s="48">
        <v>0</v>
      </c>
      <c r="AN530" s="85">
        <v>2334</v>
      </c>
      <c r="AO530" s="384">
        <v>9099.84</v>
      </c>
      <c r="AP530" s="384">
        <v>0</v>
      </c>
      <c r="AQ530" s="384">
        <v>10134.14</v>
      </c>
      <c r="AR530" s="384">
        <v>2803.02</v>
      </c>
      <c r="AS530" s="384">
        <v>0</v>
      </c>
      <c r="AT530" s="384">
        <v>0</v>
      </c>
      <c r="AU530" s="384">
        <v>22037</v>
      </c>
    </row>
    <row r="531" spans="2:47" s="48" customFormat="1" x14ac:dyDescent="0.2">
      <c r="B531" s="48" t="s">
        <v>125</v>
      </c>
      <c r="C531" s="48" t="s">
        <v>371</v>
      </c>
      <c r="D531" s="108">
        <v>2007</v>
      </c>
      <c r="E531" s="82" t="s">
        <v>63</v>
      </c>
      <c r="L531" s="67"/>
      <c r="M531" s="384"/>
      <c r="N531" s="384"/>
      <c r="O531" s="384"/>
      <c r="P531" s="384"/>
      <c r="Q531" s="384"/>
      <c r="R531" s="384"/>
      <c r="S531" s="384"/>
      <c r="Z531" s="67"/>
      <c r="AA531" s="384"/>
      <c r="AB531" s="384"/>
      <c r="AC531" s="384"/>
      <c r="AD531" s="384"/>
      <c r="AE531" s="384"/>
      <c r="AF531" s="384"/>
      <c r="AG531" s="384"/>
      <c r="AH531" s="48">
        <v>6356</v>
      </c>
      <c r="AI531" s="48">
        <v>872</v>
      </c>
      <c r="AJ531" s="48">
        <v>37</v>
      </c>
      <c r="AK531" s="48">
        <v>0</v>
      </c>
      <c r="AL531" s="48">
        <v>0</v>
      </c>
      <c r="AM531" s="48">
        <v>0</v>
      </c>
      <c r="AN531" s="85">
        <v>7265</v>
      </c>
      <c r="AO531" s="384">
        <v>41794.69</v>
      </c>
      <c r="AP531" s="384">
        <v>25284.720000000001</v>
      </c>
      <c r="AQ531" s="384">
        <v>1833.75</v>
      </c>
      <c r="AR531" s="384">
        <v>0</v>
      </c>
      <c r="AS531" s="384">
        <v>0</v>
      </c>
      <c r="AT531" s="384">
        <v>0</v>
      </c>
      <c r="AU531" s="384">
        <v>68913.16</v>
      </c>
    </row>
    <row r="532" spans="2:47" s="48" customFormat="1" x14ac:dyDescent="0.2">
      <c r="B532" s="48" t="s">
        <v>125</v>
      </c>
      <c r="C532" s="48" t="s">
        <v>372</v>
      </c>
      <c r="D532" s="108">
        <v>2007</v>
      </c>
      <c r="E532" s="82" t="s">
        <v>64</v>
      </c>
      <c r="L532" s="67"/>
      <c r="M532" s="384"/>
      <c r="N532" s="384"/>
      <c r="O532" s="384"/>
      <c r="P532" s="384"/>
      <c r="Q532" s="384"/>
      <c r="R532" s="384"/>
      <c r="S532" s="384"/>
      <c r="Z532" s="67"/>
      <c r="AA532" s="384"/>
      <c r="AB532" s="384"/>
      <c r="AC532" s="384"/>
      <c r="AD532" s="384"/>
      <c r="AE532" s="384"/>
      <c r="AF532" s="384"/>
      <c r="AG532" s="384"/>
      <c r="AH532" s="48">
        <v>8175</v>
      </c>
      <c r="AI532" s="48">
        <v>55</v>
      </c>
      <c r="AJ532" s="48">
        <v>211</v>
      </c>
      <c r="AK532" s="48">
        <v>92</v>
      </c>
      <c r="AL532" s="48">
        <v>17</v>
      </c>
      <c r="AM532" s="48">
        <v>36</v>
      </c>
      <c r="AN532" s="85">
        <v>8586</v>
      </c>
      <c r="AO532" s="384">
        <v>77527.75</v>
      </c>
      <c r="AP532" s="384">
        <v>555.5</v>
      </c>
      <c r="AQ532" s="384">
        <v>2211.9899999999998</v>
      </c>
      <c r="AR532" s="384">
        <v>2651.4</v>
      </c>
      <c r="AS532" s="384">
        <v>331.5</v>
      </c>
      <c r="AT532" s="384">
        <v>446</v>
      </c>
      <c r="AU532" s="384">
        <v>83724.14</v>
      </c>
    </row>
    <row r="533" spans="2:47" s="48" customFormat="1" x14ac:dyDescent="0.2">
      <c r="B533" s="48" t="s">
        <v>125</v>
      </c>
      <c r="C533" s="48" t="s">
        <v>373</v>
      </c>
      <c r="D533" s="108">
        <v>2007</v>
      </c>
      <c r="E533" s="82" t="s">
        <v>65</v>
      </c>
      <c r="L533" s="67"/>
      <c r="M533" s="384"/>
      <c r="N533" s="384"/>
      <c r="O533" s="384"/>
      <c r="P533" s="384"/>
      <c r="Q533" s="384"/>
      <c r="R533" s="384"/>
      <c r="S533" s="384"/>
      <c r="Z533" s="67"/>
      <c r="AA533" s="384"/>
      <c r="AB533" s="384"/>
      <c r="AC533" s="384"/>
      <c r="AD533" s="384"/>
      <c r="AE533" s="384"/>
      <c r="AF533" s="384"/>
      <c r="AG533" s="384"/>
      <c r="AH533" s="53" t="s">
        <v>103</v>
      </c>
      <c r="AI533" s="53" t="s">
        <v>103</v>
      </c>
      <c r="AJ533" s="53" t="s">
        <v>103</v>
      </c>
      <c r="AK533" s="53" t="s">
        <v>103</v>
      </c>
      <c r="AL533" s="53" t="s">
        <v>103</v>
      </c>
      <c r="AM533" s="53" t="s">
        <v>103</v>
      </c>
      <c r="AN533" s="85">
        <v>2252</v>
      </c>
      <c r="AO533" s="384">
        <v>11554.75</v>
      </c>
      <c r="AP533" s="384">
        <v>344.5</v>
      </c>
      <c r="AQ533" s="384">
        <v>2742.75</v>
      </c>
      <c r="AR533" s="384">
        <v>376.5</v>
      </c>
      <c r="AS533" s="384">
        <v>49.5</v>
      </c>
      <c r="AT533" s="384">
        <v>66</v>
      </c>
      <c r="AU533" s="384">
        <v>15134</v>
      </c>
    </row>
    <row r="534" spans="2:47" s="48" customFormat="1" x14ac:dyDescent="0.2">
      <c r="B534" s="48" t="s">
        <v>125</v>
      </c>
      <c r="C534" s="48" t="s">
        <v>374</v>
      </c>
      <c r="D534" s="108">
        <v>2007</v>
      </c>
      <c r="E534" s="82" t="s">
        <v>66</v>
      </c>
      <c r="L534" s="67"/>
      <c r="M534" s="384"/>
      <c r="N534" s="384"/>
      <c r="O534" s="384"/>
      <c r="P534" s="384"/>
      <c r="Q534" s="384"/>
      <c r="R534" s="384"/>
      <c r="S534" s="384"/>
      <c r="Z534" s="67"/>
      <c r="AA534" s="384"/>
      <c r="AB534" s="384"/>
      <c r="AC534" s="384"/>
      <c r="AD534" s="384"/>
      <c r="AE534" s="384"/>
      <c r="AF534" s="384"/>
      <c r="AG534" s="384"/>
      <c r="AH534" s="48">
        <v>990</v>
      </c>
      <c r="AI534" s="48">
        <v>31</v>
      </c>
      <c r="AJ534" s="48">
        <v>26</v>
      </c>
      <c r="AK534" s="48">
        <v>74</v>
      </c>
      <c r="AL534" s="48">
        <v>12</v>
      </c>
      <c r="AM534" s="48">
        <v>210</v>
      </c>
      <c r="AN534" s="85">
        <v>1343</v>
      </c>
      <c r="AO534" s="384">
        <v>6901</v>
      </c>
      <c r="AP534" s="384">
        <v>222</v>
      </c>
      <c r="AQ534" s="384">
        <v>459</v>
      </c>
      <c r="AR534" s="384">
        <v>1350</v>
      </c>
      <c r="AS534" s="384">
        <v>161</v>
      </c>
      <c r="AT534" s="384">
        <v>5160</v>
      </c>
      <c r="AU534" s="384">
        <v>14253</v>
      </c>
    </row>
    <row r="535" spans="2:47" s="48" customFormat="1" x14ac:dyDescent="0.2">
      <c r="B535" s="48" t="s">
        <v>125</v>
      </c>
      <c r="C535" s="48" t="s">
        <v>375</v>
      </c>
      <c r="D535" s="108">
        <v>2007</v>
      </c>
      <c r="E535" s="82" t="s">
        <v>67</v>
      </c>
      <c r="L535" s="67"/>
      <c r="M535" s="384"/>
      <c r="N535" s="384"/>
      <c r="O535" s="384"/>
      <c r="P535" s="384"/>
      <c r="Q535" s="384"/>
      <c r="R535" s="384"/>
      <c r="S535" s="384"/>
      <c r="Z535" s="67"/>
      <c r="AA535" s="384"/>
      <c r="AB535" s="384"/>
      <c r="AC535" s="384"/>
      <c r="AD535" s="384"/>
      <c r="AE535" s="384"/>
      <c r="AF535" s="384"/>
      <c r="AG535" s="384"/>
      <c r="AH535" s="48">
        <v>676</v>
      </c>
      <c r="AI535" s="48">
        <v>0</v>
      </c>
      <c r="AJ535" s="48">
        <v>297</v>
      </c>
      <c r="AK535" s="48">
        <v>174</v>
      </c>
      <c r="AL535" s="48">
        <v>0</v>
      </c>
      <c r="AM535" s="48">
        <v>0</v>
      </c>
      <c r="AN535" s="85">
        <v>1147</v>
      </c>
      <c r="AO535" s="384">
        <v>3046</v>
      </c>
      <c r="AP535" s="384">
        <v>0</v>
      </c>
      <c r="AQ535" s="384">
        <v>5524</v>
      </c>
      <c r="AR535" s="384">
        <v>2461</v>
      </c>
      <c r="AS535" s="384">
        <v>0</v>
      </c>
      <c r="AT535" s="384">
        <v>0</v>
      </c>
      <c r="AU535" s="384">
        <v>11031</v>
      </c>
    </row>
    <row r="536" spans="2:47" s="48" customFormat="1" x14ac:dyDescent="0.2">
      <c r="B536" s="48" t="s">
        <v>125</v>
      </c>
      <c r="C536" s="48" t="s">
        <v>376</v>
      </c>
      <c r="D536" s="108">
        <v>2007</v>
      </c>
      <c r="E536" s="82" t="s">
        <v>68</v>
      </c>
      <c r="L536" s="67"/>
      <c r="M536" s="384"/>
      <c r="N536" s="384"/>
      <c r="O536" s="384"/>
      <c r="P536" s="384"/>
      <c r="Q536" s="384"/>
      <c r="R536" s="384"/>
      <c r="S536" s="384"/>
      <c r="Z536" s="67"/>
      <c r="AA536" s="384"/>
      <c r="AB536" s="384"/>
      <c r="AC536" s="384"/>
      <c r="AD536" s="384"/>
      <c r="AE536" s="384"/>
      <c r="AF536" s="384"/>
      <c r="AG536" s="384"/>
      <c r="AH536" s="53" t="s">
        <v>103</v>
      </c>
      <c r="AI536" s="53" t="s">
        <v>103</v>
      </c>
      <c r="AJ536" s="53" t="s">
        <v>103</v>
      </c>
      <c r="AK536" s="53" t="s">
        <v>103</v>
      </c>
      <c r="AL536" s="53" t="s">
        <v>103</v>
      </c>
      <c r="AM536" s="53" t="s">
        <v>103</v>
      </c>
      <c r="AN536" s="85">
        <v>1320</v>
      </c>
      <c r="AO536" s="384">
        <v>5331</v>
      </c>
      <c r="AP536" s="384">
        <v>1766.75</v>
      </c>
      <c r="AQ536" s="384">
        <v>1040.75</v>
      </c>
      <c r="AR536" s="384">
        <v>514.25</v>
      </c>
      <c r="AS536" s="384">
        <v>18.25</v>
      </c>
      <c r="AT536" s="384">
        <v>0</v>
      </c>
      <c r="AU536" s="384">
        <v>8671</v>
      </c>
    </row>
    <row r="537" spans="2:47" s="48" customFormat="1" x14ac:dyDescent="0.2">
      <c r="B537" s="48" t="s">
        <v>125</v>
      </c>
      <c r="C537" s="48" t="s">
        <v>377</v>
      </c>
      <c r="D537" s="108">
        <v>2007</v>
      </c>
      <c r="E537" s="82" t="s">
        <v>69</v>
      </c>
      <c r="L537" s="67"/>
      <c r="M537" s="384"/>
      <c r="N537" s="384"/>
      <c r="O537" s="384"/>
      <c r="P537" s="384"/>
      <c r="Q537" s="384"/>
      <c r="R537" s="384"/>
      <c r="S537" s="384"/>
      <c r="Z537" s="67"/>
      <c r="AA537" s="384"/>
      <c r="AB537" s="384"/>
      <c r="AC537" s="384"/>
      <c r="AD537" s="384"/>
      <c r="AE537" s="384"/>
      <c r="AF537" s="384"/>
      <c r="AG537" s="384"/>
      <c r="AH537" s="48">
        <v>1034</v>
      </c>
      <c r="AI537" s="48">
        <v>0</v>
      </c>
      <c r="AJ537" s="48">
        <v>80</v>
      </c>
      <c r="AK537" s="48">
        <v>281</v>
      </c>
      <c r="AL537" s="48">
        <v>7</v>
      </c>
      <c r="AM537" s="48">
        <v>0</v>
      </c>
      <c r="AN537" s="85">
        <v>1402</v>
      </c>
      <c r="AO537" s="384">
        <v>5859</v>
      </c>
      <c r="AP537" s="384">
        <v>0</v>
      </c>
      <c r="AQ537" s="384">
        <v>1236</v>
      </c>
      <c r="AR537" s="384">
        <v>3192</v>
      </c>
      <c r="AS537" s="384">
        <v>40</v>
      </c>
      <c r="AT537" s="384">
        <v>0</v>
      </c>
      <c r="AU537" s="384">
        <v>10327</v>
      </c>
    </row>
    <row r="538" spans="2:47" s="48" customFormat="1" x14ac:dyDescent="0.2">
      <c r="B538" s="48" t="s">
        <v>125</v>
      </c>
      <c r="C538" s="48" t="s">
        <v>378</v>
      </c>
      <c r="D538" s="108">
        <v>2007</v>
      </c>
      <c r="E538" s="82" t="s">
        <v>70</v>
      </c>
      <c r="L538" s="67"/>
      <c r="M538" s="384"/>
      <c r="N538" s="384"/>
      <c r="O538" s="384"/>
      <c r="P538" s="384"/>
      <c r="Q538" s="384"/>
      <c r="R538" s="384"/>
      <c r="S538" s="384"/>
      <c r="Z538" s="67"/>
      <c r="AA538" s="384"/>
      <c r="AB538" s="384"/>
      <c r="AC538" s="384"/>
      <c r="AD538" s="384"/>
      <c r="AE538" s="384"/>
      <c r="AF538" s="384"/>
      <c r="AG538" s="384"/>
      <c r="AH538" s="53" t="s">
        <v>103</v>
      </c>
      <c r="AI538" s="53" t="s">
        <v>103</v>
      </c>
      <c r="AJ538" s="53" t="s">
        <v>103</v>
      </c>
      <c r="AK538" s="53" t="s">
        <v>103</v>
      </c>
      <c r="AL538" s="53" t="s">
        <v>103</v>
      </c>
      <c r="AM538" s="53" t="s">
        <v>103</v>
      </c>
      <c r="AN538" s="85">
        <v>4247</v>
      </c>
      <c r="AO538" s="384">
        <v>24720.75</v>
      </c>
      <c r="AP538" s="384">
        <v>0</v>
      </c>
      <c r="AQ538" s="384">
        <v>4952.75</v>
      </c>
      <c r="AR538" s="384">
        <v>5258.25</v>
      </c>
      <c r="AS538" s="384">
        <v>29.5</v>
      </c>
      <c r="AT538" s="384">
        <v>92</v>
      </c>
      <c r="AU538" s="384">
        <v>35053.25</v>
      </c>
    </row>
    <row r="539" spans="2:47" s="48" customFormat="1" x14ac:dyDescent="0.2">
      <c r="B539" s="48" t="s">
        <v>125</v>
      </c>
      <c r="C539" s="48" t="s">
        <v>379</v>
      </c>
      <c r="D539" s="108">
        <v>2007</v>
      </c>
      <c r="E539" s="82" t="s">
        <v>71</v>
      </c>
      <c r="L539" s="67"/>
      <c r="M539" s="384"/>
      <c r="N539" s="384"/>
      <c r="O539" s="384"/>
      <c r="P539" s="384"/>
      <c r="Q539" s="384"/>
      <c r="R539" s="384"/>
      <c r="S539" s="384"/>
      <c r="Z539" s="67"/>
      <c r="AA539" s="384"/>
      <c r="AB539" s="384"/>
      <c r="AC539" s="384"/>
      <c r="AD539" s="384"/>
      <c r="AE539" s="384"/>
      <c r="AF539" s="384"/>
      <c r="AG539" s="384"/>
      <c r="AH539" s="48">
        <v>286</v>
      </c>
      <c r="AI539" s="48">
        <v>28</v>
      </c>
      <c r="AJ539" s="48">
        <v>0</v>
      </c>
      <c r="AK539" s="48">
        <v>0</v>
      </c>
      <c r="AL539" s="48">
        <v>100</v>
      </c>
      <c r="AM539" s="48">
        <v>0</v>
      </c>
      <c r="AN539" s="85">
        <v>414</v>
      </c>
      <c r="AO539" s="384">
        <v>1930.33</v>
      </c>
      <c r="AP539" s="384">
        <v>73.5</v>
      </c>
      <c r="AQ539" s="384">
        <v>0</v>
      </c>
      <c r="AR539" s="384">
        <v>0</v>
      </c>
      <c r="AS539" s="384">
        <v>244</v>
      </c>
      <c r="AT539" s="384">
        <v>0</v>
      </c>
      <c r="AU539" s="384">
        <v>2247.83</v>
      </c>
    </row>
    <row r="540" spans="2:47" s="48" customFormat="1" x14ac:dyDescent="0.2">
      <c r="B540" s="48" t="s">
        <v>125</v>
      </c>
      <c r="C540" s="48" t="s">
        <v>380</v>
      </c>
      <c r="D540" s="108">
        <v>2007</v>
      </c>
      <c r="E540" s="82" t="s">
        <v>72</v>
      </c>
      <c r="L540" s="67"/>
      <c r="M540" s="384"/>
      <c r="N540" s="384"/>
      <c r="O540" s="384"/>
      <c r="P540" s="384"/>
      <c r="Q540" s="384"/>
      <c r="R540" s="384"/>
      <c r="S540" s="384"/>
      <c r="Z540" s="67"/>
      <c r="AA540" s="384"/>
      <c r="AB540" s="384"/>
      <c r="AC540" s="384"/>
      <c r="AD540" s="384"/>
      <c r="AE540" s="384"/>
      <c r="AF540" s="384"/>
      <c r="AG540" s="384"/>
      <c r="AH540" s="53" t="s">
        <v>103</v>
      </c>
      <c r="AI540" s="53" t="s">
        <v>103</v>
      </c>
      <c r="AJ540" s="53" t="s">
        <v>103</v>
      </c>
      <c r="AK540" s="53" t="s">
        <v>103</v>
      </c>
      <c r="AL540" s="53" t="s">
        <v>103</v>
      </c>
      <c r="AM540" s="53" t="s">
        <v>103</v>
      </c>
      <c r="AN540" s="85">
        <v>1194</v>
      </c>
      <c r="AO540" s="384">
        <v>4700</v>
      </c>
      <c r="AP540" s="384">
        <v>248</v>
      </c>
      <c r="AQ540" s="384">
        <v>2708</v>
      </c>
      <c r="AR540" s="384">
        <v>814</v>
      </c>
      <c r="AS540" s="384">
        <v>83</v>
      </c>
      <c r="AT540" s="384">
        <v>40</v>
      </c>
      <c r="AU540" s="384">
        <v>8593</v>
      </c>
    </row>
    <row r="541" spans="2:47" s="48" customFormat="1" x14ac:dyDescent="0.2">
      <c r="B541" s="48" t="s">
        <v>125</v>
      </c>
      <c r="C541" s="48" t="s">
        <v>381</v>
      </c>
      <c r="D541" s="108">
        <v>2007</v>
      </c>
      <c r="E541" s="82" t="s">
        <v>73</v>
      </c>
      <c r="L541" s="67"/>
      <c r="M541" s="384"/>
      <c r="N541" s="384"/>
      <c r="O541" s="384"/>
      <c r="P541" s="384"/>
      <c r="Q541" s="384"/>
      <c r="R541" s="384"/>
      <c r="S541" s="384"/>
      <c r="Z541" s="67"/>
      <c r="AA541" s="384"/>
      <c r="AB541" s="384"/>
      <c r="AC541" s="384"/>
      <c r="AD541" s="384"/>
      <c r="AE541" s="384"/>
      <c r="AF541" s="384"/>
      <c r="AG541" s="384"/>
      <c r="AH541" s="48">
        <v>1766</v>
      </c>
      <c r="AI541" s="48">
        <v>0</v>
      </c>
      <c r="AJ541" s="48">
        <v>459</v>
      </c>
      <c r="AK541" s="48">
        <v>80</v>
      </c>
      <c r="AL541" s="48">
        <v>0</v>
      </c>
      <c r="AM541" s="48">
        <v>0</v>
      </c>
      <c r="AN541" s="85">
        <v>2305</v>
      </c>
      <c r="AO541" s="384">
        <v>10877.08</v>
      </c>
      <c r="AP541" s="384">
        <v>0</v>
      </c>
      <c r="AQ541" s="384">
        <v>4521.8599999999997</v>
      </c>
      <c r="AR541" s="384">
        <v>1518.77</v>
      </c>
      <c r="AS541" s="384">
        <v>0</v>
      </c>
      <c r="AT541" s="384">
        <v>0</v>
      </c>
      <c r="AU541" s="384">
        <v>16917.71</v>
      </c>
    </row>
    <row r="542" spans="2:47" s="48" customFormat="1" x14ac:dyDescent="0.2">
      <c r="B542" s="48" t="s">
        <v>125</v>
      </c>
      <c r="C542" s="48" t="s">
        <v>382</v>
      </c>
      <c r="D542" s="108">
        <v>2007</v>
      </c>
      <c r="E542" s="82" t="s">
        <v>74</v>
      </c>
      <c r="L542" s="67"/>
      <c r="M542" s="384"/>
      <c r="N542" s="384"/>
      <c r="O542" s="384"/>
      <c r="P542" s="384"/>
      <c r="Q542" s="384"/>
      <c r="R542" s="384"/>
      <c r="S542" s="384"/>
      <c r="Z542" s="67"/>
      <c r="AA542" s="384"/>
      <c r="AB542" s="384"/>
      <c r="AC542" s="384"/>
      <c r="AD542" s="384"/>
      <c r="AE542" s="384"/>
      <c r="AF542" s="384"/>
      <c r="AG542" s="384"/>
      <c r="AH542" s="48">
        <v>973</v>
      </c>
      <c r="AI542" s="48">
        <v>125</v>
      </c>
      <c r="AJ542" s="48">
        <v>221</v>
      </c>
      <c r="AK542" s="48">
        <v>70</v>
      </c>
      <c r="AL542" s="48">
        <v>0</v>
      </c>
      <c r="AM542" s="48">
        <v>0</v>
      </c>
      <c r="AN542" s="85">
        <v>1389</v>
      </c>
      <c r="AO542" s="384">
        <v>5658.25</v>
      </c>
      <c r="AP542" s="384">
        <v>817.5</v>
      </c>
      <c r="AQ542" s="384">
        <v>1693.5</v>
      </c>
      <c r="AR542" s="384">
        <v>1156.5</v>
      </c>
      <c r="AS542" s="384">
        <v>0</v>
      </c>
      <c r="AT542" s="384">
        <v>0</v>
      </c>
      <c r="AU542" s="384">
        <v>9325.75</v>
      </c>
    </row>
    <row r="543" spans="2:47" s="48" customFormat="1" x14ac:dyDescent="0.2">
      <c r="B543" s="48" t="s">
        <v>125</v>
      </c>
      <c r="C543" s="48" t="s">
        <v>383</v>
      </c>
      <c r="D543" s="108">
        <v>2007</v>
      </c>
      <c r="E543" s="82" t="s">
        <v>75</v>
      </c>
      <c r="L543" s="67"/>
      <c r="M543" s="384"/>
      <c r="N543" s="384"/>
      <c r="O543" s="384"/>
      <c r="P543" s="384"/>
      <c r="Q543" s="384"/>
      <c r="R543" s="384"/>
      <c r="S543" s="384"/>
      <c r="Z543" s="67"/>
      <c r="AA543" s="384"/>
      <c r="AB543" s="384"/>
      <c r="AC543" s="384"/>
      <c r="AD543" s="384"/>
      <c r="AE543" s="384"/>
      <c r="AF543" s="384"/>
      <c r="AG543" s="384"/>
      <c r="AH543" s="48">
        <v>445</v>
      </c>
      <c r="AI543" s="48">
        <v>12</v>
      </c>
      <c r="AJ543" s="48">
        <v>0</v>
      </c>
      <c r="AK543" s="48">
        <v>0</v>
      </c>
      <c r="AL543" s="48">
        <v>34</v>
      </c>
      <c r="AM543" s="48">
        <v>0</v>
      </c>
      <c r="AN543" s="85">
        <v>491</v>
      </c>
      <c r="AO543" s="384">
        <v>2306</v>
      </c>
      <c r="AP543" s="384">
        <v>39.5</v>
      </c>
      <c r="AQ543" s="384">
        <v>0</v>
      </c>
      <c r="AR543" s="384">
        <v>0</v>
      </c>
      <c r="AS543" s="384">
        <v>508.75</v>
      </c>
      <c r="AT543" s="384">
        <v>0</v>
      </c>
      <c r="AU543" s="384">
        <v>2854.25</v>
      </c>
    </row>
    <row r="544" spans="2:47" s="48" customFormat="1" x14ac:dyDescent="0.2">
      <c r="B544" s="48" t="s">
        <v>125</v>
      </c>
      <c r="C544" s="48" t="s">
        <v>384</v>
      </c>
      <c r="D544" s="108">
        <v>2007</v>
      </c>
      <c r="E544" s="82" t="s">
        <v>76</v>
      </c>
      <c r="L544" s="67"/>
      <c r="M544" s="384"/>
      <c r="N544" s="384"/>
      <c r="O544" s="384"/>
      <c r="P544" s="384"/>
      <c r="Q544" s="384"/>
      <c r="R544" s="384"/>
      <c r="S544" s="384"/>
      <c r="Z544" s="67"/>
      <c r="AA544" s="384"/>
      <c r="AB544" s="384"/>
      <c r="AC544" s="384"/>
      <c r="AD544" s="384"/>
      <c r="AE544" s="384"/>
      <c r="AF544" s="384"/>
      <c r="AG544" s="384"/>
      <c r="AH544" s="48">
        <v>526</v>
      </c>
      <c r="AI544" s="48">
        <v>0</v>
      </c>
      <c r="AJ544" s="48">
        <v>1263</v>
      </c>
      <c r="AK544" s="48">
        <v>119</v>
      </c>
      <c r="AL544" s="48">
        <v>0</v>
      </c>
      <c r="AM544" s="48">
        <v>0</v>
      </c>
      <c r="AN544" s="85">
        <v>1908</v>
      </c>
      <c r="AO544" s="384">
        <v>4626.1499999999996</v>
      </c>
      <c r="AP544" s="384">
        <v>0</v>
      </c>
      <c r="AQ544" s="384">
        <v>25635</v>
      </c>
      <c r="AR544" s="384">
        <v>2492</v>
      </c>
      <c r="AS544" s="384">
        <v>0</v>
      </c>
      <c r="AT544" s="384">
        <v>0</v>
      </c>
      <c r="AU544" s="384">
        <v>32753.15</v>
      </c>
    </row>
    <row r="545" spans="2:47" s="48" customFormat="1" x14ac:dyDescent="0.2">
      <c r="B545" s="48" t="s">
        <v>125</v>
      </c>
      <c r="C545" s="48" t="s">
        <v>385</v>
      </c>
      <c r="D545" s="108">
        <v>2007</v>
      </c>
      <c r="E545" s="82" t="s">
        <v>77</v>
      </c>
      <c r="L545" s="67"/>
      <c r="M545" s="384"/>
      <c r="N545" s="384"/>
      <c r="O545" s="384"/>
      <c r="P545" s="384"/>
      <c r="Q545" s="384"/>
      <c r="R545" s="384"/>
      <c r="S545" s="384"/>
      <c r="Z545" s="67"/>
      <c r="AA545" s="384"/>
      <c r="AB545" s="384"/>
      <c r="AC545" s="384"/>
      <c r="AD545" s="384"/>
      <c r="AE545" s="384"/>
      <c r="AF545" s="384"/>
      <c r="AG545" s="384"/>
      <c r="AH545" s="48">
        <v>1957</v>
      </c>
      <c r="AI545" s="48">
        <v>329</v>
      </c>
      <c r="AJ545" s="48">
        <v>1122</v>
      </c>
      <c r="AK545" s="48">
        <v>354</v>
      </c>
      <c r="AL545" s="48">
        <v>36</v>
      </c>
      <c r="AM545" s="48">
        <v>47</v>
      </c>
      <c r="AN545" s="85">
        <v>3845</v>
      </c>
      <c r="AO545" s="384">
        <v>19645.240000000002</v>
      </c>
      <c r="AP545" s="384">
        <v>10517.98</v>
      </c>
      <c r="AQ545" s="384">
        <v>14251.2</v>
      </c>
      <c r="AR545" s="384">
        <v>4584</v>
      </c>
      <c r="AS545" s="384">
        <v>616.25</v>
      </c>
      <c r="AT545" s="384">
        <v>1753.15</v>
      </c>
      <c r="AU545" s="384">
        <v>51367.82</v>
      </c>
    </row>
    <row r="546" spans="2:47" s="48" customFormat="1" x14ac:dyDescent="0.2">
      <c r="B546" s="48" t="s">
        <v>125</v>
      </c>
      <c r="C546" s="48" t="s">
        <v>386</v>
      </c>
      <c r="D546" s="108">
        <v>2007</v>
      </c>
      <c r="E546" s="82" t="s">
        <v>78</v>
      </c>
      <c r="L546" s="67"/>
      <c r="M546" s="384"/>
      <c r="N546" s="384"/>
      <c r="O546" s="384"/>
      <c r="P546" s="384"/>
      <c r="Q546" s="384"/>
      <c r="R546" s="384"/>
      <c r="S546" s="384"/>
      <c r="Z546" s="67"/>
      <c r="AA546" s="384"/>
      <c r="AB546" s="384"/>
      <c r="AC546" s="384"/>
      <c r="AD546" s="384"/>
      <c r="AE546" s="384"/>
      <c r="AF546" s="384"/>
      <c r="AG546" s="384"/>
      <c r="AH546" s="48">
        <v>538</v>
      </c>
      <c r="AI546" s="48">
        <v>161</v>
      </c>
      <c r="AJ546" s="48">
        <v>154</v>
      </c>
      <c r="AK546" s="48">
        <v>89</v>
      </c>
      <c r="AL546" s="48">
        <v>19</v>
      </c>
      <c r="AM546" s="48">
        <v>16</v>
      </c>
      <c r="AN546" s="85">
        <v>977</v>
      </c>
      <c r="AO546" s="384">
        <v>1906</v>
      </c>
      <c r="AP546" s="384">
        <v>4914</v>
      </c>
      <c r="AQ546" s="384">
        <v>2530</v>
      </c>
      <c r="AR546" s="384">
        <v>921</v>
      </c>
      <c r="AS546" s="384">
        <v>172</v>
      </c>
      <c r="AT546" s="384">
        <v>432</v>
      </c>
      <c r="AU546" s="384">
        <v>10875</v>
      </c>
    </row>
    <row r="547" spans="2:47" s="48" customFormat="1" x14ac:dyDescent="0.2">
      <c r="B547" s="48" t="s">
        <v>125</v>
      </c>
      <c r="C547" s="48" t="s">
        <v>387</v>
      </c>
      <c r="D547" s="108">
        <v>2007</v>
      </c>
      <c r="E547" s="82" t="s">
        <v>79</v>
      </c>
      <c r="L547" s="67"/>
      <c r="M547" s="384"/>
      <c r="N547" s="384"/>
      <c r="O547" s="384"/>
      <c r="P547" s="384"/>
      <c r="Q547" s="384"/>
      <c r="R547" s="384"/>
      <c r="S547" s="384"/>
      <c r="Z547" s="67"/>
      <c r="AA547" s="384"/>
      <c r="AB547" s="384"/>
      <c r="AC547" s="384"/>
      <c r="AD547" s="384"/>
      <c r="AE547" s="384"/>
      <c r="AF547" s="384"/>
      <c r="AG547" s="384"/>
      <c r="AH547" s="53" t="s">
        <v>103</v>
      </c>
      <c r="AI547" s="53" t="s">
        <v>103</v>
      </c>
      <c r="AJ547" s="53" t="s">
        <v>103</v>
      </c>
      <c r="AK547" s="53" t="s">
        <v>103</v>
      </c>
      <c r="AL547" s="53" t="s">
        <v>103</v>
      </c>
      <c r="AM547" s="53" t="s">
        <v>103</v>
      </c>
      <c r="AN547" s="85">
        <v>2065</v>
      </c>
      <c r="AO547" s="384">
        <v>10966.58</v>
      </c>
      <c r="AP547" s="384">
        <v>109.92</v>
      </c>
      <c r="AQ547" s="384">
        <v>777.92</v>
      </c>
      <c r="AR547" s="384">
        <v>786.58</v>
      </c>
      <c r="AS547" s="384">
        <v>838.92</v>
      </c>
      <c r="AT547" s="384">
        <v>94.75</v>
      </c>
      <c r="AU547" s="384">
        <v>13574.67</v>
      </c>
    </row>
    <row r="548" spans="2:47" s="48" customFormat="1" x14ac:dyDescent="0.2">
      <c r="B548" s="48" t="s">
        <v>125</v>
      </c>
      <c r="C548" s="48" t="s">
        <v>388</v>
      </c>
      <c r="D548" s="108">
        <v>2007</v>
      </c>
      <c r="E548" s="82" t="s">
        <v>80</v>
      </c>
      <c r="L548" s="67"/>
      <c r="M548" s="384"/>
      <c r="N548" s="384"/>
      <c r="O548" s="384"/>
      <c r="P548" s="384"/>
      <c r="Q548" s="384"/>
      <c r="R548" s="384"/>
      <c r="S548" s="384"/>
      <c r="Z548" s="67"/>
      <c r="AA548" s="384"/>
      <c r="AB548" s="384"/>
      <c r="AC548" s="384"/>
      <c r="AD548" s="384"/>
      <c r="AE548" s="384"/>
      <c r="AF548" s="384"/>
      <c r="AG548" s="384"/>
      <c r="AH548" s="48">
        <v>667</v>
      </c>
      <c r="AI548" s="48">
        <v>0</v>
      </c>
      <c r="AJ548" s="48">
        <v>695</v>
      </c>
      <c r="AK548" s="48">
        <v>97</v>
      </c>
      <c r="AL548" s="48">
        <v>0</v>
      </c>
      <c r="AM548" s="48">
        <v>42</v>
      </c>
      <c r="AN548" s="85">
        <v>1501</v>
      </c>
      <c r="AO548" s="384">
        <v>3317.81</v>
      </c>
      <c r="AP548" s="384">
        <v>0</v>
      </c>
      <c r="AQ548" s="384">
        <v>4452.46</v>
      </c>
      <c r="AR548" s="384">
        <v>1061.21</v>
      </c>
      <c r="AS548" s="384">
        <v>0</v>
      </c>
      <c r="AT548" s="384">
        <v>382.21</v>
      </c>
      <c r="AU548" s="384">
        <v>9213.69</v>
      </c>
    </row>
    <row r="549" spans="2:47" s="48" customFormat="1" x14ac:dyDescent="0.2">
      <c r="B549" s="48" t="s">
        <v>125</v>
      </c>
      <c r="C549" s="48" t="s">
        <v>389</v>
      </c>
      <c r="D549" s="108">
        <v>2007</v>
      </c>
      <c r="E549" s="83" t="s">
        <v>24</v>
      </c>
      <c r="M549" s="384"/>
      <c r="N549" s="384"/>
      <c r="O549" s="384"/>
      <c r="P549" s="384"/>
      <c r="Q549" s="384"/>
      <c r="R549" s="384"/>
      <c r="S549" s="384"/>
      <c r="AA549" s="384"/>
      <c r="AB549" s="384"/>
      <c r="AC549" s="384"/>
      <c r="AD549" s="384"/>
      <c r="AE549" s="384"/>
      <c r="AF549" s="384"/>
      <c r="AG549" s="384"/>
      <c r="AH549" s="48">
        <v>51577</v>
      </c>
      <c r="AI549" s="48">
        <v>3145</v>
      </c>
      <c r="AJ549" s="48">
        <v>10334</v>
      </c>
      <c r="AK549" s="48">
        <v>3674</v>
      </c>
      <c r="AL549" s="48">
        <v>983</v>
      </c>
      <c r="AM549" s="48">
        <v>453</v>
      </c>
      <c r="AN549" s="50">
        <v>70710</v>
      </c>
      <c r="AO549" s="384">
        <v>343505.81000000006</v>
      </c>
      <c r="AP549" s="384">
        <v>79397.2</v>
      </c>
      <c r="AQ549" s="384">
        <v>145455.35</v>
      </c>
      <c r="AR549" s="384">
        <v>55609.66</v>
      </c>
      <c r="AS549" s="384">
        <v>10100.179999999998</v>
      </c>
      <c r="AT549" s="384">
        <v>10973.279999999999</v>
      </c>
      <c r="AU549" s="384">
        <v>645041.48</v>
      </c>
    </row>
    <row r="550" spans="2:47" s="48" customFormat="1" x14ac:dyDescent="0.2">
      <c r="B550" s="48" t="s">
        <v>125</v>
      </c>
      <c r="C550" s="48" t="s">
        <v>390</v>
      </c>
      <c r="D550" s="108">
        <v>2008</v>
      </c>
      <c r="E550" s="82" t="s">
        <v>49</v>
      </c>
      <c r="L550" s="67"/>
      <c r="M550" s="384"/>
      <c r="N550" s="384"/>
      <c r="O550" s="384"/>
      <c r="P550" s="384"/>
      <c r="Q550" s="384"/>
      <c r="R550" s="384"/>
      <c r="S550" s="384"/>
      <c r="Z550" s="67"/>
      <c r="AA550" s="384"/>
      <c r="AB550" s="384"/>
      <c r="AC550" s="384"/>
      <c r="AD550" s="384"/>
      <c r="AE550" s="384"/>
      <c r="AF550" s="384"/>
      <c r="AG550" s="384"/>
      <c r="AH550" s="48">
        <v>787</v>
      </c>
      <c r="AI550" s="48">
        <v>227</v>
      </c>
      <c r="AJ550" s="48">
        <v>1238</v>
      </c>
      <c r="AK550" s="48">
        <v>129</v>
      </c>
      <c r="AL550" s="48">
        <v>26</v>
      </c>
      <c r="AM550" s="48">
        <v>42</v>
      </c>
      <c r="AN550" s="85">
        <v>2449</v>
      </c>
      <c r="AO550" s="384">
        <v>3834.9</v>
      </c>
      <c r="AP550" s="384">
        <v>977.67</v>
      </c>
      <c r="AQ550" s="384">
        <v>9618.6200000000008</v>
      </c>
      <c r="AR550" s="384">
        <v>1988.09</v>
      </c>
      <c r="AS550" s="384">
        <v>211.16</v>
      </c>
      <c r="AT550" s="384">
        <v>784</v>
      </c>
      <c r="AU550" s="384">
        <v>17414.439999999999</v>
      </c>
    </row>
    <row r="551" spans="2:47" s="48" customFormat="1" x14ac:dyDescent="0.2">
      <c r="B551" s="48" t="s">
        <v>125</v>
      </c>
      <c r="C551" s="48" t="s">
        <v>391</v>
      </c>
      <c r="D551" s="108">
        <v>2008</v>
      </c>
      <c r="E551" s="82" t="s">
        <v>50</v>
      </c>
      <c r="L551" s="67"/>
      <c r="M551" s="384"/>
      <c r="N551" s="384"/>
      <c r="O551" s="384"/>
      <c r="P551" s="384"/>
      <c r="Q551" s="384"/>
      <c r="R551" s="384"/>
      <c r="S551" s="384"/>
      <c r="Z551" s="67"/>
      <c r="AA551" s="384"/>
      <c r="AB551" s="384"/>
      <c r="AC551" s="384"/>
      <c r="AD551" s="384"/>
      <c r="AE551" s="384"/>
      <c r="AF551" s="384"/>
      <c r="AG551" s="384"/>
      <c r="AH551" s="48">
        <v>2075</v>
      </c>
      <c r="AI551" s="48">
        <v>0</v>
      </c>
      <c r="AJ551" s="48">
        <v>341</v>
      </c>
      <c r="AK551" s="48">
        <v>0</v>
      </c>
      <c r="AL551" s="48">
        <v>109</v>
      </c>
      <c r="AM551" s="48">
        <v>0</v>
      </c>
      <c r="AN551" s="85">
        <v>2525</v>
      </c>
      <c r="AO551" s="384">
        <v>11366.49</v>
      </c>
      <c r="AP551" s="384">
        <v>0</v>
      </c>
      <c r="AQ551" s="384">
        <v>9522.6</v>
      </c>
      <c r="AR551" s="384">
        <v>0</v>
      </c>
      <c r="AS551" s="384">
        <v>1442</v>
      </c>
      <c r="AT551" s="384">
        <v>0</v>
      </c>
      <c r="AU551" s="384">
        <v>22331.09</v>
      </c>
    </row>
    <row r="552" spans="2:47" s="48" customFormat="1" x14ac:dyDescent="0.2">
      <c r="B552" s="48" t="s">
        <v>125</v>
      </c>
      <c r="C552" s="48" t="s">
        <v>392</v>
      </c>
      <c r="D552" s="108">
        <v>2008</v>
      </c>
      <c r="E552" s="82" t="s">
        <v>51</v>
      </c>
      <c r="L552" s="67"/>
      <c r="M552" s="384"/>
      <c r="N552" s="384"/>
      <c r="O552" s="384"/>
      <c r="P552" s="384"/>
      <c r="Q552" s="384"/>
      <c r="R552" s="384"/>
      <c r="S552" s="384"/>
      <c r="Z552" s="67"/>
      <c r="AA552" s="384"/>
      <c r="AB552" s="384"/>
      <c r="AC552" s="384"/>
      <c r="AD552" s="384"/>
      <c r="AE552" s="384"/>
      <c r="AF552" s="384"/>
      <c r="AG552" s="384"/>
      <c r="AH552" s="53" t="s">
        <v>103</v>
      </c>
      <c r="AI552" s="53" t="s">
        <v>103</v>
      </c>
      <c r="AJ552" s="53" t="s">
        <v>103</v>
      </c>
      <c r="AK552" s="53" t="s">
        <v>103</v>
      </c>
      <c r="AL552" s="53" t="s">
        <v>103</v>
      </c>
      <c r="AM552" s="53" t="s">
        <v>103</v>
      </c>
      <c r="AN552" s="85">
        <v>1886</v>
      </c>
      <c r="AO552" s="384">
        <v>4662</v>
      </c>
      <c r="AP552" s="384">
        <v>85</v>
      </c>
      <c r="AQ552" s="384">
        <v>79</v>
      </c>
      <c r="AR552" s="384">
        <v>124</v>
      </c>
      <c r="AS552" s="384">
        <v>1274</v>
      </c>
      <c r="AT552" s="384">
        <v>40</v>
      </c>
      <c r="AU552" s="384">
        <v>6264</v>
      </c>
    </row>
    <row r="553" spans="2:47" s="48" customFormat="1" x14ac:dyDescent="0.2">
      <c r="B553" s="48" t="s">
        <v>125</v>
      </c>
      <c r="C553" s="48" t="s">
        <v>393</v>
      </c>
      <c r="D553" s="108">
        <v>2008</v>
      </c>
      <c r="E553" s="82" t="s">
        <v>52</v>
      </c>
      <c r="L553" s="67"/>
      <c r="M553" s="384"/>
      <c r="N553" s="384"/>
      <c r="O553" s="384"/>
      <c r="P553" s="384"/>
      <c r="Q553" s="384"/>
      <c r="R553" s="384"/>
      <c r="S553" s="384"/>
      <c r="Z553" s="67"/>
      <c r="AA553" s="384"/>
      <c r="AB553" s="384"/>
      <c r="AC553" s="384"/>
      <c r="AD553" s="384"/>
      <c r="AE553" s="384"/>
      <c r="AF553" s="384"/>
      <c r="AG553" s="384"/>
      <c r="AH553" s="53" t="s">
        <v>103</v>
      </c>
      <c r="AI553" s="53" t="s">
        <v>103</v>
      </c>
      <c r="AJ553" s="53" t="s">
        <v>103</v>
      </c>
      <c r="AK553" s="53" t="s">
        <v>103</v>
      </c>
      <c r="AL553" s="53" t="s">
        <v>103</v>
      </c>
      <c r="AM553" s="53" t="s">
        <v>103</v>
      </c>
      <c r="AN553" s="85">
        <v>838</v>
      </c>
      <c r="AO553" s="384">
        <v>5050.8</v>
      </c>
      <c r="AP553" s="384">
        <v>4</v>
      </c>
      <c r="AQ553" s="384">
        <v>2318.3000000000002</v>
      </c>
      <c r="AR553" s="384">
        <v>1204</v>
      </c>
      <c r="AS553" s="384">
        <v>0</v>
      </c>
      <c r="AT553" s="384">
        <v>0</v>
      </c>
      <c r="AU553" s="384">
        <v>8577.1</v>
      </c>
    </row>
    <row r="554" spans="2:47" s="48" customFormat="1" x14ac:dyDescent="0.2">
      <c r="B554" s="48" t="s">
        <v>125</v>
      </c>
      <c r="C554" s="48" t="s">
        <v>394</v>
      </c>
      <c r="D554" s="108">
        <v>2008</v>
      </c>
      <c r="E554" s="82" t="s">
        <v>53</v>
      </c>
      <c r="L554" s="67"/>
      <c r="M554" s="384"/>
      <c r="N554" s="384"/>
      <c r="O554" s="384"/>
      <c r="P554" s="384"/>
      <c r="Q554" s="384"/>
      <c r="R554" s="384"/>
      <c r="S554" s="384"/>
      <c r="Z554" s="67"/>
      <c r="AA554" s="384"/>
      <c r="AB554" s="384"/>
      <c r="AC554" s="384"/>
      <c r="AD554" s="384"/>
      <c r="AE554" s="384"/>
      <c r="AF554" s="384"/>
      <c r="AG554" s="384"/>
      <c r="AH554" s="53" t="s">
        <v>103</v>
      </c>
      <c r="AI554" s="53" t="s">
        <v>103</v>
      </c>
      <c r="AJ554" s="53" t="s">
        <v>103</v>
      </c>
      <c r="AK554" s="53" t="s">
        <v>103</v>
      </c>
      <c r="AL554" s="53" t="s">
        <v>103</v>
      </c>
      <c r="AM554" s="53" t="s">
        <v>103</v>
      </c>
      <c r="AN554" s="85">
        <v>829</v>
      </c>
      <c r="AO554" s="384">
        <v>152</v>
      </c>
      <c r="AP554" s="384">
        <v>1471</v>
      </c>
      <c r="AQ554" s="384">
        <v>5972</v>
      </c>
      <c r="AR554" s="384">
        <v>81</v>
      </c>
      <c r="AS554" s="384">
        <v>8</v>
      </c>
      <c r="AT554" s="384">
        <v>356</v>
      </c>
      <c r="AU554" s="384">
        <v>8040</v>
      </c>
    </row>
    <row r="555" spans="2:47" s="48" customFormat="1" x14ac:dyDescent="0.2">
      <c r="B555" s="48" t="s">
        <v>125</v>
      </c>
      <c r="C555" s="48" t="s">
        <v>395</v>
      </c>
      <c r="D555" s="108">
        <v>2008</v>
      </c>
      <c r="E555" s="82" t="s">
        <v>54</v>
      </c>
      <c r="L555" s="67"/>
      <c r="M555" s="384"/>
      <c r="N555" s="384"/>
      <c r="O555" s="384"/>
      <c r="P555" s="384"/>
      <c r="Q555" s="384"/>
      <c r="R555" s="384"/>
      <c r="S555" s="384"/>
      <c r="Z555" s="67"/>
      <c r="AA555" s="384"/>
      <c r="AB555" s="384"/>
      <c r="AC555" s="384"/>
      <c r="AD555" s="384"/>
      <c r="AE555" s="384"/>
      <c r="AF555" s="384"/>
      <c r="AG555" s="384"/>
      <c r="AH555" s="48">
        <v>955</v>
      </c>
      <c r="AI555" s="48">
        <v>282</v>
      </c>
      <c r="AJ555" s="48">
        <v>783</v>
      </c>
      <c r="AK555" s="48">
        <v>24</v>
      </c>
      <c r="AL555" s="48">
        <v>13</v>
      </c>
      <c r="AM555" s="48">
        <v>13</v>
      </c>
      <c r="AN555" s="85">
        <v>2070</v>
      </c>
      <c r="AO555" s="384">
        <v>7282.75</v>
      </c>
      <c r="AP555" s="384">
        <v>3705.15</v>
      </c>
      <c r="AQ555" s="384">
        <v>9299.2000000000007</v>
      </c>
      <c r="AR555" s="384">
        <v>321.5</v>
      </c>
      <c r="AS555" s="384">
        <v>184.5</v>
      </c>
      <c r="AT555" s="384">
        <v>373.5</v>
      </c>
      <c r="AU555" s="384">
        <v>21166.6</v>
      </c>
    </row>
    <row r="556" spans="2:47" s="48" customFormat="1" x14ac:dyDescent="0.2">
      <c r="B556" s="48" t="s">
        <v>125</v>
      </c>
      <c r="C556" s="48" t="s">
        <v>396</v>
      </c>
      <c r="D556" s="108">
        <v>2008</v>
      </c>
      <c r="E556" s="82" t="s">
        <v>55</v>
      </c>
      <c r="L556" s="67"/>
      <c r="M556" s="384"/>
      <c r="N556" s="384"/>
      <c r="O556" s="384"/>
      <c r="P556" s="384"/>
      <c r="Q556" s="384"/>
      <c r="R556" s="384"/>
      <c r="S556" s="384"/>
      <c r="Z556" s="67"/>
      <c r="AA556" s="384"/>
      <c r="AB556" s="384"/>
      <c r="AC556" s="384"/>
      <c r="AD556" s="384"/>
      <c r="AE556" s="384"/>
      <c r="AF556" s="384"/>
      <c r="AG556" s="384"/>
      <c r="AH556" s="53" t="s">
        <v>103</v>
      </c>
      <c r="AI556" s="53" t="s">
        <v>103</v>
      </c>
      <c r="AJ556" s="53" t="s">
        <v>103</v>
      </c>
      <c r="AK556" s="53" t="s">
        <v>103</v>
      </c>
      <c r="AL556" s="53" t="s">
        <v>103</v>
      </c>
      <c r="AM556" s="53" t="s">
        <v>103</v>
      </c>
      <c r="AN556" s="85">
        <v>2173</v>
      </c>
      <c r="AO556" s="384">
        <v>9993.61</v>
      </c>
      <c r="AP556" s="384">
        <v>949.8</v>
      </c>
      <c r="AQ556" s="384">
        <v>683.58</v>
      </c>
      <c r="AR556" s="384">
        <v>811.09</v>
      </c>
      <c r="AS556" s="384">
        <v>1468.54</v>
      </c>
      <c r="AT556" s="384">
        <v>119.8</v>
      </c>
      <c r="AU556" s="384">
        <v>14026.42</v>
      </c>
    </row>
    <row r="557" spans="2:47" s="48" customFormat="1" x14ac:dyDescent="0.2">
      <c r="B557" s="48" t="s">
        <v>125</v>
      </c>
      <c r="C557" s="48" t="s">
        <v>397</v>
      </c>
      <c r="D557" s="108">
        <v>2008</v>
      </c>
      <c r="E557" s="82" t="s">
        <v>56</v>
      </c>
      <c r="L557" s="67"/>
      <c r="M557" s="384"/>
      <c r="N557" s="384"/>
      <c r="O557" s="384"/>
      <c r="P557" s="384"/>
      <c r="Q557" s="384"/>
      <c r="R557" s="384"/>
      <c r="S557" s="384"/>
      <c r="Z557" s="67"/>
      <c r="AA557" s="384"/>
      <c r="AB557" s="384"/>
      <c r="AC557" s="384"/>
      <c r="AD557" s="384"/>
      <c r="AE557" s="384"/>
      <c r="AF557" s="384"/>
      <c r="AG557" s="384"/>
      <c r="AH557" s="48">
        <v>1322</v>
      </c>
      <c r="AI557" s="48">
        <v>163</v>
      </c>
      <c r="AJ557" s="48">
        <v>455</v>
      </c>
      <c r="AK557" s="48">
        <v>147</v>
      </c>
      <c r="AL557" s="48">
        <v>16</v>
      </c>
      <c r="AM557" s="48">
        <v>8</v>
      </c>
      <c r="AN557" s="85">
        <v>2111</v>
      </c>
      <c r="AO557" s="384">
        <v>9347.49</v>
      </c>
      <c r="AP557" s="384">
        <v>7256.6</v>
      </c>
      <c r="AQ557" s="384">
        <v>6959.72</v>
      </c>
      <c r="AR557" s="384">
        <v>2129.44</v>
      </c>
      <c r="AS557" s="384">
        <v>457.43</v>
      </c>
      <c r="AT557" s="384">
        <v>230.5</v>
      </c>
      <c r="AU557" s="384">
        <v>26381.18</v>
      </c>
    </row>
    <row r="558" spans="2:47" s="48" customFormat="1" x14ac:dyDescent="0.2">
      <c r="B558" s="48" t="s">
        <v>125</v>
      </c>
      <c r="C558" s="48" t="s">
        <v>398</v>
      </c>
      <c r="D558" s="108">
        <v>2008</v>
      </c>
      <c r="E558" s="82" t="s">
        <v>57</v>
      </c>
      <c r="L558" s="67"/>
      <c r="M558" s="384"/>
      <c r="N558" s="384"/>
      <c r="O558" s="384"/>
      <c r="P558" s="384"/>
      <c r="Q558" s="384"/>
      <c r="R558" s="384"/>
      <c r="S558" s="384"/>
      <c r="Z558" s="67"/>
      <c r="AA558" s="384"/>
      <c r="AB558" s="384"/>
      <c r="AC558" s="384"/>
      <c r="AD558" s="384"/>
      <c r="AE558" s="384"/>
      <c r="AF558" s="384"/>
      <c r="AG558" s="384"/>
      <c r="AH558" s="53" t="s">
        <v>103</v>
      </c>
      <c r="AI558" s="53" t="s">
        <v>103</v>
      </c>
      <c r="AJ558" s="53" t="s">
        <v>103</v>
      </c>
      <c r="AK558" s="53" t="s">
        <v>103</v>
      </c>
      <c r="AL558" s="53" t="s">
        <v>103</v>
      </c>
      <c r="AM558" s="53" t="s">
        <v>103</v>
      </c>
      <c r="AN558" s="85">
        <v>1420</v>
      </c>
      <c r="AO558" s="384">
        <v>3441.25</v>
      </c>
      <c r="AP558" s="384">
        <v>5806.95</v>
      </c>
      <c r="AQ558" s="384">
        <v>691.25</v>
      </c>
      <c r="AR558" s="384">
        <v>3141.75</v>
      </c>
      <c r="AS558" s="384">
        <v>138.05000000000001</v>
      </c>
      <c r="AT558" s="384">
        <v>52.25</v>
      </c>
      <c r="AU558" s="384">
        <v>13271.5</v>
      </c>
    </row>
    <row r="559" spans="2:47" s="48" customFormat="1" x14ac:dyDescent="0.2">
      <c r="B559" s="48" t="s">
        <v>125</v>
      </c>
      <c r="C559" s="48" t="s">
        <v>399</v>
      </c>
      <c r="D559" s="108">
        <v>2008</v>
      </c>
      <c r="E559" s="82" t="s">
        <v>58</v>
      </c>
      <c r="L559" s="67"/>
      <c r="M559" s="384"/>
      <c r="N559" s="384"/>
      <c r="O559" s="384"/>
      <c r="P559" s="384"/>
      <c r="Q559" s="384"/>
      <c r="R559" s="384"/>
      <c r="S559" s="384"/>
      <c r="Z559" s="67"/>
      <c r="AA559" s="384"/>
      <c r="AB559" s="384"/>
      <c r="AC559" s="384"/>
      <c r="AD559" s="384"/>
      <c r="AE559" s="384"/>
      <c r="AF559" s="384"/>
      <c r="AG559" s="384"/>
      <c r="AH559" s="48">
        <v>882</v>
      </c>
      <c r="AI559" s="48">
        <v>137</v>
      </c>
      <c r="AJ559" s="48">
        <v>311</v>
      </c>
      <c r="AK559" s="48">
        <v>150</v>
      </c>
      <c r="AL559" s="48">
        <v>8</v>
      </c>
      <c r="AM559" s="48">
        <v>11</v>
      </c>
      <c r="AN559" s="85">
        <v>1499</v>
      </c>
      <c r="AO559" s="384">
        <v>3917.25</v>
      </c>
      <c r="AP559" s="384">
        <v>5998</v>
      </c>
      <c r="AQ559" s="384">
        <v>4948.75</v>
      </c>
      <c r="AR559" s="384">
        <v>3665</v>
      </c>
      <c r="AS559" s="384">
        <v>195.5</v>
      </c>
      <c r="AT559" s="384">
        <v>220.5</v>
      </c>
      <c r="AU559" s="384">
        <v>18945</v>
      </c>
    </row>
    <row r="560" spans="2:47" s="48" customFormat="1" x14ac:dyDescent="0.2">
      <c r="B560" s="48" t="s">
        <v>125</v>
      </c>
      <c r="C560" s="48" t="s">
        <v>400</v>
      </c>
      <c r="D560" s="108">
        <v>2008</v>
      </c>
      <c r="E560" s="82" t="s">
        <v>59</v>
      </c>
      <c r="L560" s="67"/>
      <c r="M560" s="384"/>
      <c r="N560" s="384"/>
      <c r="O560" s="384"/>
      <c r="P560" s="384"/>
      <c r="Q560" s="384"/>
      <c r="R560" s="384"/>
      <c r="S560" s="384"/>
      <c r="Z560" s="67"/>
      <c r="AA560" s="384"/>
      <c r="AB560" s="384"/>
      <c r="AC560" s="384"/>
      <c r="AD560" s="384"/>
      <c r="AE560" s="384"/>
      <c r="AF560" s="384"/>
      <c r="AG560" s="384"/>
      <c r="AH560" s="48">
        <v>679</v>
      </c>
      <c r="AI560" s="48">
        <v>35</v>
      </c>
      <c r="AJ560" s="48">
        <v>73</v>
      </c>
      <c r="AK560" s="48">
        <v>78</v>
      </c>
      <c r="AL560" s="48">
        <v>55</v>
      </c>
      <c r="AM560" s="48">
        <v>12</v>
      </c>
      <c r="AN560" s="85">
        <v>932</v>
      </c>
      <c r="AO560" s="384">
        <v>4124</v>
      </c>
      <c r="AP560" s="384">
        <v>33.5</v>
      </c>
      <c r="AQ560" s="384">
        <v>769.75</v>
      </c>
      <c r="AR560" s="384">
        <v>893.5</v>
      </c>
      <c r="AS560" s="384">
        <v>409</v>
      </c>
      <c r="AT560" s="384">
        <v>111</v>
      </c>
      <c r="AU560" s="384">
        <v>6340.75</v>
      </c>
    </row>
    <row r="561" spans="2:47" s="48" customFormat="1" x14ac:dyDescent="0.2">
      <c r="B561" s="48" t="s">
        <v>125</v>
      </c>
      <c r="C561" s="48" t="s">
        <v>401</v>
      </c>
      <c r="D561" s="108">
        <v>2008</v>
      </c>
      <c r="E561" s="82" t="s">
        <v>60</v>
      </c>
      <c r="L561" s="67"/>
      <c r="M561" s="384"/>
      <c r="N561" s="384"/>
      <c r="O561" s="384"/>
      <c r="P561" s="384"/>
      <c r="Q561" s="384"/>
      <c r="R561" s="384"/>
      <c r="S561" s="384"/>
      <c r="Z561" s="67"/>
      <c r="AA561" s="384"/>
      <c r="AB561" s="384"/>
      <c r="AC561" s="384"/>
      <c r="AD561" s="384"/>
      <c r="AE561" s="384"/>
      <c r="AF561" s="384"/>
      <c r="AG561" s="384"/>
      <c r="AH561" s="48">
        <v>3081</v>
      </c>
      <c r="AI561" s="48">
        <v>200</v>
      </c>
      <c r="AJ561" s="48">
        <v>758</v>
      </c>
      <c r="AK561" s="48">
        <v>587</v>
      </c>
      <c r="AL561" s="48">
        <v>33</v>
      </c>
      <c r="AM561" s="48">
        <v>5</v>
      </c>
      <c r="AN561" s="85">
        <v>4664</v>
      </c>
      <c r="AO561" s="384">
        <v>15099</v>
      </c>
      <c r="AP561" s="384">
        <v>5773</v>
      </c>
      <c r="AQ561" s="384">
        <v>10893</v>
      </c>
      <c r="AR561" s="384">
        <v>8811</v>
      </c>
      <c r="AS561" s="384">
        <v>520</v>
      </c>
      <c r="AT561" s="384">
        <v>211</v>
      </c>
      <c r="AU561" s="384">
        <v>41307</v>
      </c>
    </row>
    <row r="562" spans="2:47" s="48" customFormat="1" x14ac:dyDescent="0.2">
      <c r="B562" s="48" t="s">
        <v>125</v>
      </c>
      <c r="C562" s="48" t="s">
        <v>402</v>
      </c>
      <c r="D562" s="108">
        <v>2008</v>
      </c>
      <c r="E562" s="83" t="s">
        <v>61</v>
      </c>
      <c r="L562" s="67"/>
      <c r="M562" s="384"/>
      <c r="N562" s="384"/>
      <c r="O562" s="384"/>
      <c r="P562" s="384"/>
      <c r="Q562" s="384"/>
      <c r="R562" s="384"/>
      <c r="S562" s="384"/>
      <c r="Z562" s="67"/>
      <c r="AA562" s="384"/>
      <c r="AB562" s="384"/>
      <c r="AC562" s="384"/>
      <c r="AD562" s="384"/>
      <c r="AE562" s="384"/>
      <c r="AF562" s="384"/>
      <c r="AG562" s="384"/>
      <c r="AH562" s="48">
        <v>590</v>
      </c>
      <c r="AI562" s="48">
        <v>0</v>
      </c>
      <c r="AJ562" s="48">
        <v>0</v>
      </c>
      <c r="AK562" s="48">
        <v>0</v>
      </c>
      <c r="AL562" s="48">
        <v>0</v>
      </c>
      <c r="AM562" s="48">
        <v>0</v>
      </c>
      <c r="AN562" s="85">
        <v>590</v>
      </c>
      <c r="AO562" s="384">
        <v>5134.21</v>
      </c>
      <c r="AP562" s="384">
        <v>0</v>
      </c>
      <c r="AQ562" s="384">
        <v>0</v>
      </c>
      <c r="AR562" s="384">
        <v>0</v>
      </c>
      <c r="AS562" s="384">
        <v>0</v>
      </c>
      <c r="AT562" s="384">
        <v>0</v>
      </c>
      <c r="AU562" s="384">
        <v>5134.21</v>
      </c>
    </row>
    <row r="563" spans="2:47" s="48" customFormat="1" x14ac:dyDescent="0.2">
      <c r="B563" s="48" t="s">
        <v>125</v>
      </c>
      <c r="C563" s="48" t="s">
        <v>403</v>
      </c>
      <c r="D563" s="108">
        <v>2008</v>
      </c>
      <c r="E563" s="82" t="s">
        <v>62</v>
      </c>
      <c r="L563" s="67"/>
      <c r="M563" s="384"/>
      <c r="N563" s="384"/>
      <c r="O563" s="384"/>
      <c r="P563" s="384"/>
      <c r="Q563" s="384"/>
      <c r="R563" s="384"/>
      <c r="S563" s="384"/>
      <c r="Z563" s="67"/>
      <c r="AA563" s="384"/>
      <c r="AB563" s="384"/>
      <c r="AC563" s="384"/>
      <c r="AD563" s="384"/>
      <c r="AE563" s="384"/>
      <c r="AF563" s="384"/>
      <c r="AG563" s="384"/>
      <c r="AH563" s="48">
        <v>1483</v>
      </c>
      <c r="AI563" s="48">
        <v>0</v>
      </c>
      <c r="AJ563" s="48">
        <v>540</v>
      </c>
      <c r="AK563" s="48">
        <v>302</v>
      </c>
      <c r="AL563" s="48">
        <v>0</v>
      </c>
      <c r="AM563" s="48">
        <v>0</v>
      </c>
      <c r="AN563" s="85">
        <v>2325</v>
      </c>
      <c r="AO563" s="384">
        <v>8472</v>
      </c>
      <c r="AP563" s="384">
        <v>0</v>
      </c>
      <c r="AQ563" s="384">
        <v>9616</v>
      </c>
      <c r="AR563" s="384">
        <v>4199</v>
      </c>
      <c r="AS563" s="384">
        <v>0</v>
      </c>
      <c r="AT563" s="384">
        <v>0</v>
      </c>
      <c r="AU563" s="384">
        <v>22287</v>
      </c>
    </row>
    <row r="564" spans="2:47" s="48" customFormat="1" x14ac:dyDescent="0.2">
      <c r="B564" s="48" t="s">
        <v>125</v>
      </c>
      <c r="C564" s="48" t="s">
        <v>404</v>
      </c>
      <c r="D564" s="108">
        <v>2008</v>
      </c>
      <c r="E564" s="82" t="s">
        <v>63</v>
      </c>
      <c r="L564" s="67"/>
      <c r="M564" s="384"/>
      <c r="N564" s="384"/>
      <c r="O564" s="384"/>
      <c r="P564" s="384"/>
      <c r="Q564" s="384"/>
      <c r="R564" s="384"/>
      <c r="S564" s="384"/>
      <c r="Z564" s="67"/>
      <c r="AA564" s="384"/>
      <c r="AB564" s="384"/>
      <c r="AC564" s="384"/>
      <c r="AD564" s="384"/>
      <c r="AE564" s="384"/>
      <c r="AF564" s="384"/>
      <c r="AG564" s="384"/>
      <c r="AH564" s="48">
        <v>5433</v>
      </c>
      <c r="AI564" s="48">
        <v>984</v>
      </c>
      <c r="AJ564" s="48">
        <v>72</v>
      </c>
      <c r="AK564" s="48">
        <v>0</v>
      </c>
      <c r="AL564" s="48">
        <v>0</v>
      </c>
      <c r="AM564" s="48">
        <v>0</v>
      </c>
      <c r="AN564" s="85">
        <v>6489</v>
      </c>
      <c r="AO564" s="384">
        <v>45983.9</v>
      </c>
      <c r="AP564" s="384">
        <v>27396</v>
      </c>
      <c r="AQ564" s="384">
        <v>2644.95</v>
      </c>
      <c r="AR564" s="384">
        <v>0</v>
      </c>
      <c r="AS564" s="384">
        <v>0</v>
      </c>
      <c r="AT564" s="384">
        <v>0</v>
      </c>
      <c r="AU564" s="384">
        <v>76024.850000000006</v>
      </c>
    </row>
    <row r="565" spans="2:47" s="48" customFormat="1" x14ac:dyDescent="0.2">
      <c r="B565" s="48" t="s">
        <v>125</v>
      </c>
      <c r="C565" s="48" t="s">
        <v>405</v>
      </c>
      <c r="D565" s="108">
        <v>2008</v>
      </c>
      <c r="E565" s="82" t="s">
        <v>64</v>
      </c>
      <c r="L565" s="67"/>
      <c r="M565" s="384"/>
      <c r="N565" s="384"/>
      <c r="O565" s="384"/>
      <c r="P565" s="384"/>
      <c r="Q565" s="384"/>
      <c r="R565" s="384"/>
      <c r="S565" s="384"/>
      <c r="Z565" s="67"/>
      <c r="AA565" s="384"/>
      <c r="AB565" s="384"/>
      <c r="AC565" s="384"/>
      <c r="AD565" s="384"/>
      <c r="AE565" s="384"/>
      <c r="AF565" s="384"/>
      <c r="AG565" s="384"/>
      <c r="AH565" s="48">
        <v>7914</v>
      </c>
      <c r="AI565" s="48">
        <v>121</v>
      </c>
      <c r="AJ565" s="48">
        <v>138</v>
      </c>
      <c r="AK565" s="48">
        <v>33</v>
      </c>
      <c r="AL565" s="48">
        <v>49</v>
      </c>
      <c r="AM565" s="48">
        <v>9</v>
      </c>
      <c r="AN565" s="85">
        <v>8264</v>
      </c>
      <c r="AO565" s="384">
        <v>75441.25</v>
      </c>
      <c r="AP565" s="384">
        <v>1725.75</v>
      </c>
      <c r="AQ565" s="384">
        <v>2047.675</v>
      </c>
      <c r="AR565" s="384">
        <v>1289.75</v>
      </c>
      <c r="AS565" s="384">
        <v>1225.75</v>
      </c>
      <c r="AT565" s="384">
        <v>240.9</v>
      </c>
      <c r="AU565" s="384">
        <v>81971.074999999997</v>
      </c>
    </row>
    <row r="566" spans="2:47" s="48" customFormat="1" x14ac:dyDescent="0.2">
      <c r="B566" s="48" t="s">
        <v>125</v>
      </c>
      <c r="C566" s="48" t="s">
        <v>406</v>
      </c>
      <c r="D566" s="108">
        <v>2008</v>
      </c>
      <c r="E566" s="82" t="s">
        <v>65</v>
      </c>
      <c r="L566" s="67"/>
      <c r="M566" s="384"/>
      <c r="N566" s="384"/>
      <c r="O566" s="384"/>
      <c r="P566" s="384"/>
      <c r="Q566" s="384"/>
      <c r="R566" s="384"/>
      <c r="S566" s="384"/>
      <c r="Z566" s="67"/>
      <c r="AA566" s="384"/>
      <c r="AB566" s="384"/>
      <c r="AC566" s="384"/>
      <c r="AD566" s="384"/>
      <c r="AE566" s="384"/>
      <c r="AF566" s="384"/>
      <c r="AG566" s="384"/>
      <c r="AH566" s="53" t="s">
        <v>103</v>
      </c>
      <c r="AI566" s="53" t="s">
        <v>103</v>
      </c>
      <c r="AJ566" s="53" t="s">
        <v>103</v>
      </c>
      <c r="AK566" s="53" t="s">
        <v>103</v>
      </c>
      <c r="AL566" s="53" t="s">
        <v>103</v>
      </c>
      <c r="AM566" s="53" t="s">
        <v>103</v>
      </c>
      <c r="AN566" s="85">
        <v>2105</v>
      </c>
      <c r="AO566" s="384">
        <v>10194.030000000001</v>
      </c>
      <c r="AP566" s="384">
        <v>82</v>
      </c>
      <c r="AQ566" s="384">
        <v>1624.75</v>
      </c>
      <c r="AR566" s="384">
        <v>451.5</v>
      </c>
      <c r="AS566" s="384">
        <v>25</v>
      </c>
      <c r="AT566" s="384">
        <v>49</v>
      </c>
      <c r="AU566" s="384">
        <v>12426.28</v>
      </c>
    </row>
    <row r="567" spans="2:47" s="48" customFormat="1" x14ac:dyDescent="0.2">
      <c r="B567" s="48" t="s">
        <v>125</v>
      </c>
      <c r="C567" s="48" t="s">
        <v>407</v>
      </c>
      <c r="D567" s="108">
        <v>2008</v>
      </c>
      <c r="E567" s="82" t="s">
        <v>66</v>
      </c>
      <c r="L567" s="67"/>
      <c r="M567" s="384"/>
      <c r="N567" s="384"/>
      <c r="O567" s="384"/>
      <c r="P567" s="384"/>
      <c r="Q567" s="384"/>
      <c r="R567" s="384"/>
      <c r="S567" s="384"/>
      <c r="Z567" s="67"/>
      <c r="AA567" s="384"/>
      <c r="AB567" s="384"/>
      <c r="AC567" s="384"/>
      <c r="AD567" s="384"/>
      <c r="AE567" s="384"/>
      <c r="AF567" s="384"/>
      <c r="AG567" s="384"/>
      <c r="AH567" s="48">
        <v>1123</v>
      </c>
      <c r="AI567" s="48">
        <v>82</v>
      </c>
      <c r="AJ567" s="48">
        <v>79</v>
      </c>
      <c r="AK567" s="48">
        <v>39</v>
      </c>
      <c r="AL567" s="48">
        <v>60</v>
      </c>
      <c r="AM567" s="48">
        <v>0</v>
      </c>
      <c r="AN567" s="85">
        <v>1383</v>
      </c>
      <c r="AO567" s="384">
        <v>10208</v>
      </c>
      <c r="AP567" s="384">
        <v>1678</v>
      </c>
      <c r="AQ567" s="384">
        <v>1398</v>
      </c>
      <c r="AR567" s="384">
        <v>626</v>
      </c>
      <c r="AS567" s="384">
        <v>955</v>
      </c>
      <c r="AT567" s="384">
        <v>0</v>
      </c>
      <c r="AU567" s="384">
        <v>14865</v>
      </c>
    </row>
    <row r="568" spans="2:47" s="48" customFormat="1" x14ac:dyDescent="0.2">
      <c r="B568" s="48" t="s">
        <v>125</v>
      </c>
      <c r="C568" s="48" t="s">
        <v>408</v>
      </c>
      <c r="D568" s="108">
        <v>2008</v>
      </c>
      <c r="E568" s="82" t="s">
        <v>67</v>
      </c>
      <c r="L568" s="67"/>
      <c r="M568" s="384"/>
      <c r="N568" s="384"/>
      <c r="O568" s="384"/>
      <c r="P568" s="384"/>
      <c r="Q568" s="384"/>
      <c r="R568" s="384"/>
      <c r="S568" s="384"/>
      <c r="Z568" s="67"/>
      <c r="AA568" s="384"/>
      <c r="AB568" s="384"/>
      <c r="AC568" s="384"/>
      <c r="AD568" s="384"/>
      <c r="AE568" s="384"/>
      <c r="AF568" s="384"/>
      <c r="AG568" s="384"/>
      <c r="AH568" s="48">
        <v>489</v>
      </c>
      <c r="AI568" s="48">
        <v>0</v>
      </c>
      <c r="AJ568" s="48">
        <v>437</v>
      </c>
      <c r="AK568" s="48">
        <v>202</v>
      </c>
      <c r="AL568" s="48">
        <v>0</v>
      </c>
      <c r="AM568" s="48">
        <v>0</v>
      </c>
      <c r="AN568" s="85">
        <v>1128</v>
      </c>
      <c r="AO568" s="384">
        <v>3329</v>
      </c>
      <c r="AP568" s="384">
        <v>0</v>
      </c>
      <c r="AQ568" s="384">
        <v>6372</v>
      </c>
      <c r="AR568" s="384">
        <v>3128</v>
      </c>
      <c r="AS568" s="384">
        <v>0</v>
      </c>
      <c r="AT568" s="384">
        <v>0</v>
      </c>
      <c r="AU568" s="384">
        <v>12829</v>
      </c>
    </row>
    <row r="569" spans="2:47" s="48" customFormat="1" x14ac:dyDescent="0.2">
      <c r="B569" s="48" t="s">
        <v>125</v>
      </c>
      <c r="C569" s="48" t="s">
        <v>409</v>
      </c>
      <c r="D569" s="108">
        <v>2008</v>
      </c>
      <c r="E569" s="82" t="s">
        <v>68</v>
      </c>
      <c r="L569" s="67"/>
      <c r="M569" s="384"/>
      <c r="N569" s="384"/>
      <c r="O569" s="384"/>
      <c r="P569" s="384"/>
      <c r="Q569" s="384"/>
      <c r="R569" s="384"/>
      <c r="S569" s="384"/>
      <c r="Z569" s="67"/>
      <c r="AA569" s="384"/>
      <c r="AB569" s="384"/>
      <c r="AC569" s="384"/>
      <c r="AD569" s="384"/>
      <c r="AE569" s="384"/>
      <c r="AF569" s="384"/>
      <c r="AG569" s="384"/>
      <c r="AH569" s="48">
        <v>954</v>
      </c>
      <c r="AI569" s="48">
        <v>100</v>
      </c>
      <c r="AJ569" s="48">
        <v>240</v>
      </c>
      <c r="AK569" s="48">
        <v>11</v>
      </c>
      <c r="AL569" s="48">
        <v>0</v>
      </c>
      <c r="AM569" s="48">
        <v>0</v>
      </c>
      <c r="AN569" s="85">
        <v>1305</v>
      </c>
      <c r="AO569" s="384">
        <v>5782.5</v>
      </c>
      <c r="AP569" s="384">
        <v>473.75</v>
      </c>
      <c r="AQ569" s="384">
        <v>2021.25</v>
      </c>
      <c r="AR569" s="384">
        <v>100</v>
      </c>
      <c r="AS569" s="384">
        <v>0</v>
      </c>
      <c r="AT569" s="384">
        <v>0</v>
      </c>
      <c r="AU569" s="384">
        <v>8377.5</v>
      </c>
    </row>
    <row r="570" spans="2:47" s="48" customFormat="1" x14ac:dyDescent="0.2">
      <c r="B570" s="48" t="s">
        <v>125</v>
      </c>
      <c r="C570" s="48" t="s">
        <v>410</v>
      </c>
      <c r="D570" s="108">
        <v>2008</v>
      </c>
      <c r="E570" s="82" t="s">
        <v>69</v>
      </c>
      <c r="L570" s="67"/>
      <c r="M570" s="384"/>
      <c r="N570" s="384"/>
      <c r="O570" s="384"/>
      <c r="P570" s="384"/>
      <c r="Q570" s="384"/>
      <c r="R570" s="384"/>
      <c r="S570" s="384"/>
      <c r="Z570" s="67"/>
      <c r="AA570" s="384"/>
      <c r="AB570" s="384"/>
      <c r="AC570" s="384"/>
      <c r="AD570" s="384"/>
      <c r="AE570" s="384"/>
      <c r="AF570" s="384"/>
      <c r="AG570" s="384"/>
      <c r="AH570" s="48">
        <v>1103</v>
      </c>
      <c r="AI570" s="48">
        <v>0</v>
      </c>
      <c r="AJ570" s="48">
        <v>128</v>
      </c>
      <c r="AK570" s="48">
        <v>333</v>
      </c>
      <c r="AL570" s="48">
        <v>0</v>
      </c>
      <c r="AM570" s="48">
        <v>0</v>
      </c>
      <c r="AN570" s="85">
        <v>1564</v>
      </c>
      <c r="AO570" s="384">
        <v>7013.22</v>
      </c>
      <c r="AP570" s="384">
        <v>0</v>
      </c>
      <c r="AQ570" s="384">
        <v>1436.6</v>
      </c>
      <c r="AR570" s="384">
        <v>3869.79</v>
      </c>
      <c r="AS570" s="384">
        <v>0</v>
      </c>
      <c r="AT570" s="384">
        <v>0</v>
      </c>
      <c r="AU570" s="384">
        <v>12319.61</v>
      </c>
    </row>
    <row r="571" spans="2:47" s="48" customFormat="1" x14ac:dyDescent="0.2">
      <c r="B571" s="48" t="s">
        <v>125</v>
      </c>
      <c r="C571" s="48" t="s">
        <v>411</v>
      </c>
      <c r="D571" s="108">
        <v>2008</v>
      </c>
      <c r="E571" s="82" t="s">
        <v>70</v>
      </c>
      <c r="L571" s="67"/>
      <c r="M571" s="384"/>
      <c r="N571" s="384"/>
      <c r="O571" s="384"/>
      <c r="P571" s="384"/>
      <c r="Q571" s="384"/>
      <c r="R571" s="384"/>
      <c r="S571" s="384"/>
      <c r="Z571" s="67"/>
      <c r="AA571" s="384"/>
      <c r="AB571" s="384"/>
      <c r="AC571" s="384"/>
      <c r="AD571" s="384"/>
      <c r="AE571" s="384"/>
      <c r="AF571" s="384"/>
      <c r="AG571" s="384"/>
      <c r="AH571" s="53" t="s">
        <v>103</v>
      </c>
      <c r="AI571" s="53" t="s">
        <v>103</v>
      </c>
      <c r="AJ571" s="53" t="s">
        <v>103</v>
      </c>
      <c r="AK571" s="53" t="s">
        <v>103</v>
      </c>
      <c r="AL571" s="53" t="s">
        <v>103</v>
      </c>
      <c r="AM571" s="53" t="s">
        <v>103</v>
      </c>
      <c r="AN571" s="85">
        <v>4014</v>
      </c>
      <c r="AO571" s="384">
        <v>22788.799999999999</v>
      </c>
      <c r="AP571" s="384">
        <v>0</v>
      </c>
      <c r="AQ571" s="384">
        <v>4499.75</v>
      </c>
      <c r="AR571" s="384">
        <v>6441.75</v>
      </c>
      <c r="AS571" s="384">
        <v>50.25</v>
      </c>
      <c r="AT571" s="384">
        <v>32</v>
      </c>
      <c r="AU571" s="384">
        <v>33812.550000000003</v>
      </c>
    </row>
    <row r="572" spans="2:47" s="48" customFormat="1" x14ac:dyDescent="0.2">
      <c r="B572" s="48" t="s">
        <v>125</v>
      </c>
      <c r="C572" s="48" t="s">
        <v>412</v>
      </c>
      <c r="D572" s="108">
        <v>2008</v>
      </c>
      <c r="E572" s="82" t="s">
        <v>71</v>
      </c>
      <c r="L572" s="67"/>
      <c r="M572" s="384"/>
      <c r="N572" s="384"/>
      <c r="O572" s="384"/>
      <c r="P572" s="384"/>
      <c r="Q572" s="384"/>
      <c r="R572" s="384"/>
      <c r="S572" s="384"/>
      <c r="Z572" s="67"/>
      <c r="AA572" s="384"/>
      <c r="AB572" s="384"/>
      <c r="AC572" s="384"/>
      <c r="AD572" s="384"/>
      <c r="AE572" s="384"/>
      <c r="AF572" s="384"/>
      <c r="AG572" s="384"/>
      <c r="AH572" s="48">
        <v>284</v>
      </c>
      <c r="AI572" s="48">
        <v>0</v>
      </c>
      <c r="AJ572" s="48">
        <v>0</v>
      </c>
      <c r="AK572" s="48">
        <v>0</v>
      </c>
      <c r="AL572" s="48">
        <v>0</v>
      </c>
      <c r="AM572" s="48">
        <v>0</v>
      </c>
      <c r="AN572" s="85">
        <v>284</v>
      </c>
      <c r="AO572" s="384">
        <v>2193.52</v>
      </c>
      <c r="AP572" s="384">
        <v>0</v>
      </c>
      <c r="AQ572" s="384">
        <v>0</v>
      </c>
      <c r="AR572" s="384">
        <v>0</v>
      </c>
      <c r="AS572" s="384">
        <v>0</v>
      </c>
      <c r="AT572" s="384">
        <v>0</v>
      </c>
      <c r="AU572" s="384">
        <v>2193.52</v>
      </c>
    </row>
    <row r="573" spans="2:47" s="48" customFormat="1" x14ac:dyDescent="0.2">
      <c r="B573" s="48" t="s">
        <v>125</v>
      </c>
      <c r="C573" s="48" t="s">
        <v>413</v>
      </c>
      <c r="D573" s="108">
        <v>2008</v>
      </c>
      <c r="E573" s="82" t="s">
        <v>72</v>
      </c>
      <c r="L573" s="67"/>
      <c r="M573" s="384"/>
      <c r="N573" s="384"/>
      <c r="O573" s="384"/>
      <c r="P573" s="384"/>
      <c r="Q573" s="384"/>
      <c r="R573" s="384"/>
      <c r="S573" s="384"/>
      <c r="Z573" s="67"/>
      <c r="AA573" s="384"/>
      <c r="AB573" s="384"/>
      <c r="AC573" s="384"/>
      <c r="AD573" s="384"/>
      <c r="AE573" s="384"/>
      <c r="AF573" s="384"/>
      <c r="AG573" s="384"/>
      <c r="AH573" s="53" t="s">
        <v>103</v>
      </c>
      <c r="AI573" s="53" t="s">
        <v>103</v>
      </c>
      <c r="AJ573" s="53" t="s">
        <v>103</v>
      </c>
      <c r="AK573" s="53" t="s">
        <v>103</v>
      </c>
      <c r="AL573" s="53" t="s">
        <v>103</v>
      </c>
      <c r="AM573" s="53" t="s">
        <v>103</v>
      </c>
      <c r="AN573" s="85">
        <v>1201</v>
      </c>
      <c r="AO573" s="384">
        <v>4519</v>
      </c>
      <c r="AP573" s="384">
        <v>288</v>
      </c>
      <c r="AQ573" s="384">
        <v>3080</v>
      </c>
      <c r="AR573" s="384">
        <v>996</v>
      </c>
      <c r="AS573" s="384">
        <v>20</v>
      </c>
      <c r="AT573" s="384">
        <v>0</v>
      </c>
      <c r="AU573" s="384">
        <v>8903</v>
      </c>
    </row>
    <row r="574" spans="2:47" s="48" customFormat="1" x14ac:dyDescent="0.2">
      <c r="B574" s="48" t="s">
        <v>125</v>
      </c>
      <c r="C574" s="48" t="s">
        <v>414</v>
      </c>
      <c r="D574" s="108">
        <v>2008</v>
      </c>
      <c r="E574" s="82" t="s">
        <v>73</v>
      </c>
      <c r="L574" s="67"/>
      <c r="M574" s="384"/>
      <c r="N574" s="384"/>
      <c r="O574" s="384"/>
      <c r="P574" s="384"/>
      <c r="Q574" s="384"/>
      <c r="R574" s="384"/>
      <c r="S574" s="384"/>
      <c r="Z574" s="67"/>
      <c r="AA574" s="384"/>
      <c r="AB574" s="384"/>
      <c r="AC574" s="384"/>
      <c r="AD574" s="384"/>
      <c r="AE574" s="384"/>
      <c r="AF574" s="384"/>
      <c r="AG574" s="384"/>
      <c r="AH574" s="48">
        <v>1662</v>
      </c>
      <c r="AI574" s="48">
        <v>0</v>
      </c>
      <c r="AJ574" s="48">
        <v>583</v>
      </c>
      <c r="AK574" s="48">
        <v>73</v>
      </c>
      <c r="AL574" s="48">
        <v>0</v>
      </c>
      <c r="AM574" s="48">
        <v>0</v>
      </c>
      <c r="AN574" s="85">
        <v>2318</v>
      </c>
      <c r="AO574" s="384">
        <v>10069.969999999999</v>
      </c>
      <c r="AP574" s="384">
        <v>0</v>
      </c>
      <c r="AQ574" s="384">
        <v>3490.04</v>
      </c>
      <c r="AR574" s="384">
        <v>1093.81</v>
      </c>
      <c r="AS574" s="384">
        <v>0</v>
      </c>
      <c r="AT574" s="384">
        <v>0</v>
      </c>
      <c r="AU574" s="384">
        <v>14653.82</v>
      </c>
    </row>
    <row r="575" spans="2:47" s="48" customFormat="1" x14ac:dyDescent="0.2">
      <c r="B575" s="48" t="s">
        <v>125</v>
      </c>
      <c r="C575" s="48" t="s">
        <v>415</v>
      </c>
      <c r="D575" s="108">
        <v>2008</v>
      </c>
      <c r="E575" s="82" t="s">
        <v>74</v>
      </c>
      <c r="L575" s="67"/>
      <c r="M575" s="384"/>
      <c r="N575" s="384"/>
      <c r="O575" s="384"/>
      <c r="P575" s="384"/>
      <c r="Q575" s="384"/>
      <c r="R575" s="384"/>
      <c r="S575" s="384"/>
      <c r="Z575" s="67"/>
      <c r="AA575" s="384"/>
      <c r="AB575" s="384"/>
      <c r="AC575" s="384"/>
      <c r="AD575" s="384"/>
      <c r="AE575" s="384"/>
      <c r="AF575" s="384"/>
      <c r="AG575" s="384"/>
      <c r="AH575" s="48">
        <v>910</v>
      </c>
      <c r="AI575" s="48">
        <v>183</v>
      </c>
      <c r="AJ575" s="48">
        <v>152</v>
      </c>
      <c r="AK575" s="48">
        <v>62</v>
      </c>
      <c r="AL575" s="48">
        <v>22</v>
      </c>
      <c r="AM575" s="48">
        <v>8</v>
      </c>
      <c r="AN575" s="85">
        <v>1337</v>
      </c>
      <c r="AO575" s="384">
        <v>5581.3333329999996</v>
      </c>
      <c r="AP575" s="384">
        <v>1104.75</v>
      </c>
      <c r="AQ575" s="384">
        <v>1101.75</v>
      </c>
      <c r="AR575" s="384">
        <v>930.25</v>
      </c>
      <c r="AS575" s="384">
        <v>267</v>
      </c>
      <c r="AT575" s="384">
        <v>156.25</v>
      </c>
      <c r="AU575" s="384">
        <v>9141.3333329999987</v>
      </c>
    </row>
    <row r="576" spans="2:47" s="48" customFormat="1" x14ac:dyDescent="0.2">
      <c r="B576" s="48" t="s">
        <v>125</v>
      </c>
      <c r="C576" s="48" t="s">
        <v>416</v>
      </c>
      <c r="D576" s="108">
        <v>2008</v>
      </c>
      <c r="E576" s="82" t="s">
        <v>75</v>
      </c>
      <c r="L576" s="67"/>
      <c r="M576" s="384"/>
      <c r="N576" s="384"/>
      <c r="O576" s="384"/>
      <c r="P576" s="384"/>
      <c r="Q576" s="384"/>
      <c r="R576" s="384"/>
      <c r="S576" s="384"/>
      <c r="Z576" s="67"/>
      <c r="AA576" s="384"/>
      <c r="AB576" s="384"/>
      <c r="AC576" s="384"/>
      <c r="AD576" s="384"/>
      <c r="AE576" s="384"/>
      <c r="AF576" s="384"/>
      <c r="AG576" s="384"/>
      <c r="AH576" s="48">
        <v>404</v>
      </c>
      <c r="AI576" s="48">
        <v>6</v>
      </c>
      <c r="AJ576" s="48">
        <v>0</v>
      </c>
      <c r="AK576" s="48">
        <v>0</v>
      </c>
      <c r="AL576" s="48">
        <v>43</v>
      </c>
      <c r="AM576" s="48">
        <v>0</v>
      </c>
      <c r="AN576" s="85">
        <v>453</v>
      </c>
      <c r="AO576" s="384">
        <v>2239</v>
      </c>
      <c r="AP576" s="384">
        <v>27</v>
      </c>
      <c r="AQ576" s="384">
        <v>0</v>
      </c>
      <c r="AR576" s="384">
        <v>0</v>
      </c>
      <c r="AS576" s="384">
        <v>604.25</v>
      </c>
      <c r="AT576" s="384">
        <v>0</v>
      </c>
      <c r="AU576" s="384">
        <v>2870.25</v>
      </c>
    </row>
    <row r="577" spans="2:47" s="48" customFormat="1" x14ac:dyDescent="0.2">
      <c r="B577" s="48" t="s">
        <v>125</v>
      </c>
      <c r="C577" s="48" t="s">
        <v>417</v>
      </c>
      <c r="D577" s="108">
        <v>2008</v>
      </c>
      <c r="E577" s="82" t="s">
        <v>76</v>
      </c>
      <c r="L577" s="67"/>
      <c r="M577" s="384"/>
      <c r="N577" s="384"/>
      <c r="O577" s="384"/>
      <c r="P577" s="384"/>
      <c r="Q577" s="384"/>
      <c r="R577" s="384"/>
      <c r="S577" s="384"/>
      <c r="Z577" s="67"/>
      <c r="AA577" s="384"/>
      <c r="AB577" s="384"/>
      <c r="AC577" s="384"/>
      <c r="AD577" s="384"/>
      <c r="AE577" s="384"/>
      <c r="AF577" s="384"/>
      <c r="AG577" s="384"/>
      <c r="AH577" s="48">
        <v>508</v>
      </c>
      <c r="AI577" s="48">
        <v>0</v>
      </c>
      <c r="AJ577" s="48">
        <v>1430</v>
      </c>
      <c r="AK577" s="48">
        <v>107</v>
      </c>
      <c r="AL577" s="48">
        <v>0</v>
      </c>
      <c r="AM577" s="48">
        <v>0</v>
      </c>
      <c r="AN577" s="85">
        <v>2045</v>
      </c>
      <c r="AO577" s="384">
        <v>4434.75</v>
      </c>
      <c r="AP577" s="384">
        <v>0</v>
      </c>
      <c r="AQ577" s="384">
        <v>28651.05</v>
      </c>
      <c r="AR577" s="384">
        <v>2773.25</v>
      </c>
      <c r="AS577" s="384">
        <v>0</v>
      </c>
      <c r="AT577" s="384">
        <v>0</v>
      </c>
      <c r="AU577" s="384">
        <v>35859.050000000003</v>
      </c>
    </row>
    <row r="578" spans="2:47" s="48" customFormat="1" x14ac:dyDescent="0.2">
      <c r="B578" s="48" t="s">
        <v>125</v>
      </c>
      <c r="C578" s="48" t="s">
        <v>418</v>
      </c>
      <c r="D578" s="108">
        <v>2008</v>
      </c>
      <c r="E578" s="82" t="s">
        <v>77</v>
      </c>
      <c r="L578" s="67"/>
      <c r="M578" s="384"/>
      <c r="N578" s="384"/>
      <c r="O578" s="384"/>
      <c r="P578" s="384"/>
      <c r="Q578" s="384"/>
      <c r="R578" s="384"/>
      <c r="S578" s="384"/>
      <c r="Z578" s="67"/>
      <c r="AA578" s="384"/>
      <c r="AB578" s="384"/>
      <c r="AC578" s="384"/>
      <c r="AD578" s="384"/>
      <c r="AE578" s="384"/>
      <c r="AF578" s="384"/>
      <c r="AG578" s="384"/>
      <c r="AH578" s="48">
        <v>1971</v>
      </c>
      <c r="AI578" s="48">
        <v>287</v>
      </c>
      <c r="AJ578" s="48">
        <v>1039</v>
      </c>
      <c r="AK578" s="48">
        <v>467</v>
      </c>
      <c r="AL578" s="48">
        <v>34</v>
      </c>
      <c r="AM578" s="48">
        <v>37</v>
      </c>
      <c r="AN578" s="85">
        <v>3835</v>
      </c>
      <c r="AO578" s="384">
        <v>19106.88</v>
      </c>
      <c r="AP578" s="384">
        <v>12375.86</v>
      </c>
      <c r="AQ578" s="384">
        <v>14800.41</v>
      </c>
      <c r="AR578" s="384">
        <v>5799.38</v>
      </c>
      <c r="AS578" s="384">
        <v>555.98</v>
      </c>
      <c r="AT578" s="384">
        <v>1538.03</v>
      </c>
      <c r="AU578" s="384">
        <v>54176.54</v>
      </c>
    </row>
    <row r="579" spans="2:47" s="48" customFormat="1" x14ac:dyDescent="0.2">
      <c r="B579" s="48" t="s">
        <v>125</v>
      </c>
      <c r="C579" s="48" t="s">
        <v>419</v>
      </c>
      <c r="D579" s="108">
        <v>2008</v>
      </c>
      <c r="E579" s="82" t="s">
        <v>78</v>
      </c>
      <c r="L579" s="67"/>
      <c r="M579" s="384"/>
      <c r="N579" s="384"/>
      <c r="O579" s="384"/>
      <c r="P579" s="384"/>
      <c r="Q579" s="384"/>
      <c r="R579" s="384"/>
      <c r="S579" s="384"/>
      <c r="Z579" s="67"/>
      <c r="AA579" s="384"/>
      <c r="AB579" s="384"/>
      <c r="AC579" s="384"/>
      <c r="AD579" s="384"/>
      <c r="AE579" s="384"/>
      <c r="AF579" s="384"/>
      <c r="AG579" s="384"/>
      <c r="AH579" s="48">
        <v>626</v>
      </c>
      <c r="AI579" s="48">
        <v>197</v>
      </c>
      <c r="AJ579" s="48">
        <v>162</v>
      </c>
      <c r="AK579" s="48">
        <v>102</v>
      </c>
      <c r="AL579" s="48">
        <v>25</v>
      </c>
      <c r="AM579" s="48">
        <v>33</v>
      </c>
      <c r="AN579" s="85">
        <v>1145</v>
      </c>
      <c r="AO579" s="384">
        <v>2438.66</v>
      </c>
      <c r="AP579" s="384">
        <v>5535.38</v>
      </c>
      <c r="AQ579" s="384">
        <v>4419.47</v>
      </c>
      <c r="AR579" s="384">
        <v>1211.7</v>
      </c>
      <c r="AS579" s="384">
        <v>380.42</v>
      </c>
      <c r="AT579" s="384">
        <v>576.75</v>
      </c>
      <c r="AU579" s="384">
        <v>14562.38</v>
      </c>
    </row>
    <row r="580" spans="2:47" s="48" customFormat="1" x14ac:dyDescent="0.2">
      <c r="B580" s="48" t="s">
        <v>125</v>
      </c>
      <c r="C580" s="48" t="s">
        <v>420</v>
      </c>
      <c r="D580" s="108">
        <v>2008</v>
      </c>
      <c r="E580" s="82" t="s">
        <v>79</v>
      </c>
      <c r="L580" s="67"/>
      <c r="M580" s="384"/>
      <c r="N580" s="384"/>
      <c r="O580" s="384"/>
      <c r="P580" s="384"/>
      <c r="Q580" s="384"/>
      <c r="R580" s="384"/>
      <c r="S580" s="384"/>
      <c r="Z580" s="67"/>
      <c r="AA580" s="384"/>
      <c r="AB580" s="384"/>
      <c r="AC580" s="384"/>
      <c r="AD580" s="384"/>
      <c r="AE580" s="384"/>
      <c r="AF580" s="384"/>
      <c r="AG580" s="384"/>
      <c r="AH580" s="53" t="s">
        <v>103</v>
      </c>
      <c r="AI580" s="53" t="s">
        <v>103</v>
      </c>
      <c r="AJ580" s="53" t="s">
        <v>103</v>
      </c>
      <c r="AK580" s="53" t="s">
        <v>103</v>
      </c>
      <c r="AL580" s="53" t="s">
        <v>103</v>
      </c>
      <c r="AM580" s="53" t="s">
        <v>103</v>
      </c>
      <c r="AN580" s="85">
        <v>2019</v>
      </c>
      <c r="AO580" s="384">
        <v>11017.83</v>
      </c>
      <c r="AP580" s="384">
        <v>96.83</v>
      </c>
      <c r="AQ580" s="384">
        <v>513</v>
      </c>
      <c r="AR580" s="384">
        <v>1006.42</v>
      </c>
      <c r="AS580" s="384">
        <v>916.42</v>
      </c>
      <c r="AT580" s="384">
        <v>11.17</v>
      </c>
      <c r="AU580" s="384">
        <v>13561.67</v>
      </c>
    </row>
    <row r="581" spans="2:47" s="48" customFormat="1" x14ac:dyDescent="0.2">
      <c r="B581" s="48" t="s">
        <v>125</v>
      </c>
      <c r="C581" s="48" t="s">
        <v>421</v>
      </c>
      <c r="D581" s="108">
        <v>2008</v>
      </c>
      <c r="E581" s="82" t="s">
        <v>80</v>
      </c>
      <c r="L581" s="67"/>
      <c r="M581" s="384"/>
      <c r="N581" s="384"/>
      <c r="O581" s="384"/>
      <c r="P581" s="384"/>
      <c r="Q581" s="384"/>
      <c r="R581" s="384"/>
      <c r="S581" s="384"/>
      <c r="Z581" s="67"/>
      <c r="AA581" s="384"/>
      <c r="AB581" s="384"/>
      <c r="AC581" s="384"/>
      <c r="AD581" s="384"/>
      <c r="AE581" s="384"/>
      <c r="AF581" s="384"/>
      <c r="AG581" s="384"/>
      <c r="AH581" s="48">
        <v>707</v>
      </c>
      <c r="AI581" s="48">
        <v>0</v>
      </c>
      <c r="AJ581" s="48">
        <v>736</v>
      </c>
      <c r="AK581" s="48">
        <v>72</v>
      </c>
      <c r="AL581" s="48">
        <v>0</v>
      </c>
      <c r="AM581" s="48">
        <v>44</v>
      </c>
      <c r="AN581" s="85">
        <v>1559</v>
      </c>
      <c r="AO581" s="384">
        <v>4827</v>
      </c>
      <c r="AP581" s="384">
        <v>0</v>
      </c>
      <c r="AQ581" s="384">
        <v>4890</v>
      </c>
      <c r="AR581" s="384">
        <v>770</v>
      </c>
      <c r="AS581" s="384">
        <v>0</v>
      </c>
      <c r="AT581" s="384">
        <v>493</v>
      </c>
      <c r="AU581" s="384">
        <v>10980</v>
      </c>
    </row>
    <row r="582" spans="2:47" s="48" customFormat="1" x14ac:dyDescent="0.2">
      <c r="B582" s="48" t="s">
        <v>125</v>
      </c>
      <c r="C582" s="48" t="s">
        <v>422</v>
      </c>
      <c r="D582" s="108">
        <v>2008</v>
      </c>
      <c r="E582" s="83" t="s">
        <v>24</v>
      </c>
      <c r="M582" s="384"/>
      <c r="N582" s="384"/>
      <c r="O582" s="384"/>
      <c r="P582" s="384"/>
      <c r="Q582" s="384"/>
      <c r="R582" s="384"/>
      <c r="S582" s="384"/>
      <c r="AA582" s="384"/>
      <c r="AB582" s="384"/>
      <c r="AC582" s="384"/>
      <c r="AD582" s="384"/>
      <c r="AE582" s="384"/>
      <c r="AF582" s="384"/>
      <c r="AG582" s="384"/>
      <c r="AH582" s="48">
        <v>48844</v>
      </c>
      <c r="AI582" s="48">
        <v>3351</v>
      </c>
      <c r="AJ582" s="48">
        <v>11316</v>
      </c>
      <c r="AK582" s="48">
        <v>3449</v>
      </c>
      <c r="AL582" s="48">
        <v>924</v>
      </c>
      <c r="AM582" s="48">
        <v>239</v>
      </c>
      <c r="AN582" s="50">
        <v>68759</v>
      </c>
      <c r="AO582" s="384">
        <v>339046.39333300001</v>
      </c>
      <c r="AP582" s="384">
        <v>82843.990000000005</v>
      </c>
      <c r="AQ582" s="384">
        <v>154362.465</v>
      </c>
      <c r="AR582" s="384">
        <v>57856.969999999994</v>
      </c>
      <c r="AS582" s="384">
        <v>11308.25</v>
      </c>
      <c r="AT582" s="384">
        <v>5595.6500000000005</v>
      </c>
      <c r="AU582" s="384">
        <v>651013.7183330002</v>
      </c>
    </row>
    <row r="583" spans="2:47" s="48" customFormat="1" x14ac:dyDescent="0.2">
      <c r="B583" s="48" t="s">
        <v>125</v>
      </c>
      <c r="C583" s="48" t="s">
        <v>423</v>
      </c>
      <c r="D583" s="108">
        <v>2009</v>
      </c>
      <c r="E583" s="82" t="s">
        <v>49</v>
      </c>
      <c r="L583" s="67"/>
      <c r="M583" s="384"/>
      <c r="N583" s="384"/>
      <c r="O583" s="384"/>
      <c r="P583" s="384"/>
      <c r="Q583" s="384"/>
      <c r="R583" s="384"/>
      <c r="S583" s="384"/>
      <c r="Z583" s="67"/>
      <c r="AA583" s="384"/>
      <c r="AB583" s="384"/>
      <c r="AC583" s="384"/>
      <c r="AD583" s="384"/>
      <c r="AE583" s="384"/>
      <c r="AF583" s="384"/>
      <c r="AG583" s="384"/>
      <c r="AH583" s="48">
        <v>464</v>
      </c>
      <c r="AI583" s="48">
        <v>248</v>
      </c>
      <c r="AJ583" s="48">
        <v>1198</v>
      </c>
      <c r="AK583" s="48">
        <v>50</v>
      </c>
      <c r="AL583" s="48">
        <v>13</v>
      </c>
      <c r="AM583" s="48">
        <v>40</v>
      </c>
      <c r="AN583" s="85">
        <v>2013</v>
      </c>
      <c r="AO583" s="384">
        <v>2652.9</v>
      </c>
      <c r="AP583" s="384">
        <v>1050.3399999999999</v>
      </c>
      <c r="AQ583" s="384">
        <v>9763</v>
      </c>
      <c r="AR583" s="384">
        <v>1019.08</v>
      </c>
      <c r="AS583" s="384">
        <v>119.13</v>
      </c>
      <c r="AT583" s="384">
        <v>572</v>
      </c>
      <c r="AU583" s="384">
        <v>15176.45</v>
      </c>
    </row>
    <row r="584" spans="2:47" s="48" customFormat="1" x14ac:dyDescent="0.2">
      <c r="B584" s="48" t="s">
        <v>125</v>
      </c>
      <c r="C584" s="48" t="s">
        <v>424</v>
      </c>
      <c r="D584" s="108">
        <v>2009</v>
      </c>
      <c r="E584" s="82" t="s">
        <v>50</v>
      </c>
      <c r="L584" s="67"/>
      <c r="M584" s="384"/>
      <c r="N584" s="384"/>
      <c r="O584" s="384"/>
      <c r="P584" s="384"/>
      <c r="Q584" s="384"/>
      <c r="R584" s="384"/>
      <c r="S584" s="384"/>
      <c r="Z584" s="67"/>
      <c r="AA584" s="384"/>
      <c r="AB584" s="384"/>
      <c r="AC584" s="384"/>
      <c r="AD584" s="384"/>
      <c r="AE584" s="384"/>
      <c r="AF584" s="384"/>
      <c r="AG584" s="384"/>
      <c r="AH584" s="48">
        <v>2113</v>
      </c>
      <c r="AI584" s="48">
        <v>0</v>
      </c>
      <c r="AJ584" s="48">
        <v>442</v>
      </c>
      <c r="AK584" s="48">
        <v>0</v>
      </c>
      <c r="AL584" s="48">
        <v>79</v>
      </c>
      <c r="AM584" s="48">
        <v>0</v>
      </c>
      <c r="AN584" s="85">
        <v>2634</v>
      </c>
      <c r="AO584" s="384">
        <v>10849.5</v>
      </c>
      <c r="AP584" s="384">
        <v>0</v>
      </c>
      <c r="AQ584" s="384">
        <v>9671.58</v>
      </c>
      <c r="AR584" s="384">
        <v>0</v>
      </c>
      <c r="AS584" s="384">
        <v>931.25</v>
      </c>
      <c r="AT584" s="384">
        <v>0</v>
      </c>
      <c r="AU584" s="384">
        <v>21452.33</v>
      </c>
    </row>
    <row r="585" spans="2:47" s="48" customFormat="1" x14ac:dyDescent="0.2">
      <c r="B585" s="48" t="s">
        <v>125</v>
      </c>
      <c r="C585" s="48" t="s">
        <v>425</v>
      </c>
      <c r="D585" s="108">
        <v>2009</v>
      </c>
      <c r="E585" s="82" t="s">
        <v>51</v>
      </c>
      <c r="L585" s="67"/>
      <c r="M585" s="384"/>
      <c r="N585" s="384"/>
      <c r="O585" s="384"/>
      <c r="P585" s="384"/>
      <c r="Q585" s="384"/>
      <c r="R585" s="384"/>
      <c r="S585" s="384"/>
      <c r="Z585" s="67"/>
      <c r="AA585" s="384"/>
      <c r="AB585" s="384"/>
      <c r="AC585" s="384"/>
      <c r="AD585" s="384"/>
      <c r="AE585" s="384"/>
      <c r="AF585" s="384"/>
      <c r="AG585" s="384"/>
      <c r="AH585" s="53" t="s">
        <v>103</v>
      </c>
      <c r="AI585" s="53" t="s">
        <v>103</v>
      </c>
      <c r="AJ585" s="53" t="s">
        <v>103</v>
      </c>
      <c r="AK585" s="53" t="s">
        <v>103</v>
      </c>
      <c r="AL585" s="53" t="s">
        <v>103</v>
      </c>
      <c r="AM585" s="53" t="s">
        <v>103</v>
      </c>
      <c r="AN585" s="85">
        <v>1831</v>
      </c>
      <c r="AO585" s="384">
        <v>4542</v>
      </c>
      <c r="AP585" s="384">
        <v>267</v>
      </c>
      <c r="AQ585" s="384">
        <v>61</v>
      </c>
      <c r="AR585" s="384">
        <v>129</v>
      </c>
      <c r="AS585" s="384">
        <v>1379</v>
      </c>
      <c r="AT585" s="384">
        <v>84</v>
      </c>
      <c r="AU585" s="384">
        <v>6462</v>
      </c>
    </row>
    <row r="586" spans="2:47" s="48" customFormat="1" x14ac:dyDescent="0.2">
      <c r="B586" s="48" t="s">
        <v>125</v>
      </c>
      <c r="C586" s="48" t="s">
        <v>426</v>
      </c>
      <c r="D586" s="108">
        <v>2009</v>
      </c>
      <c r="E586" s="82" t="s">
        <v>52</v>
      </c>
      <c r="L586" s="67"/>
      <c r="M586" s="384"/>
      <c r="N586" s="384"/>
      <c r="O586" s="384"/>
      <c r="P586" s="384"/>
      <c r="Q586" s="384"/>
      <c r="R586" s="384"/>
      <c r="S586" s="384"/>
      <c r="Z586" s="67"/>
      <c r="AA586" s="384"/>
      <c r="AB586" s="384"/>
      <c r="AC586" s="384"/>
      <c r="AD586" s="384"/>
      <c r="AE586" s="384"/>
      <c r="AF586" s="384"/>
      <c r="AG586" s="384"/>
      <c r="AH586" s="48">
        <v>500</v>
      </c>
      <c r="AI586" s="48">
        <v>0</v>
      </c>
      <c r="AJ586" s="48">
        <v>142</v>
      </c>
      <c r="AK586" s="48">
        <v>93</v>
      </c>
      <c r="AL586" s="48">
        <v>0</v>
      </c>
      <c r="AM586" s="48">
        <v>13</v>
      </c>
      <c r="AN586" s="85">
        <v>748</v>
      </c>
      <c r="AO586" s="384">
        <v>4287.6499999999996</v>
      </c>
      <c r="AP586" s="384">
        <v>0</v>
      </c>
      <c r="AQ586" s="384">
        <v>1763.75</v>
      </c>
      <c r="AR586" s="384">
        <v>1572</v>
      </c>
      <c r="AS586" s="384">
        <v>0</v>
      </c>
      <c r="AT586" s="384">
        <v>219.5</v>
      </c>
      <c r="AU586" s="384">
        <v>7842.9</v>
      </c>
    </row>
    <row r="587" spans="2:47" s="48" customFormat="1" x14ac:dyDescent="0.2">
      <c r="B587" s="48" t="s">
        <v>125</v>
      </c>
      <c r="C587" s="48" t="s">
        <v>427</v>
      </c>
      <c r="D587" s="108">
        <v>2009</v>
      </c>
      <c r="E587" s="82" t="s">
        <v>53</v>
      </c>
      <c r="L587" s="67"/>
      <c r="M587" s="384"/>
      <c r="N587" s="384"/>
      <c r="O587" s="384"/>
      <c r="P587" s="384"/>
      <c r="Q587" s="384"/>
      <c r="R587" s="384"/>
      <c r="S587" s="384"/>
      <c r="Z587" s="67"/>
      <c r="AA587" s="384"/>
      <c r="AB587" s="384"/>
      <c r="AC587" s="384"/>
      <c r="AD587" s="384"/>
      <c r="AE587" s="384"/>
      <c r="AF587" s="384"/>
      <c r="AG587" s="384"/>
      <c r="AH587" s="53" t="s">
        <v>103</v>
      </c>
      <c r="AI587" s="53" t="s">
        <v>103</v>
      </c>
      <c r="AJ587" s="53" t="s">
        <v>103</v>
      </c>
      <c r="AK587" s="53" t="s">
        <v>103</v>
      </c>
      <c r="AL587" s="53" t="s">
        <v>103</v>
      </c>
      <c r="AM587" s="53" t="s">
        <v>103</v>
      </c>
      <c r="AN587" s="85">
        <v>786</v>
      </c>
      <c r="AO587" s="384">
        <v>148.99</v>
      </c>
      <c r="AP587" s="384">
        <v>1330.96</v>
      </c>
      <c r="AQ587" s="384">
        <v>5234.2299999999996</v>
      </c>
      <c r="AR587" s="384">
        <v>25.25</v>
      </c>
      <c r="AS587" s="384">
        <v>9.25</v>
      </c>
      <c r="AT587" s="384">
        <v>127.82</v>
      </c>
      <c r="AU587" s="384">
        <v>6876.5</v>
      </c>
    </row>
    <row r="588" spans="2:47" s="48" customFormat="1" x14ac:dyDescent="0.2">
      <c r="B588" s="48" t="s">
        <v>125</v>
      </c>
      <c r="C588" s="48" t="s">
        <v>428</v>
      </c>
      <c r="D588" s="108">
        <v>2009</v>
      </c>
      <c r="E588" s="82" t="s">
        <v>54</v>
      </c>
      <c r="L588" s="67"/>
      <c r="M588" s="384"/>
      <c r="N588" s="384"/>
      <c r="O588" s="384"/>
      <c r="P588" s="384"/>
      <c r="Q588" s="384"/>
      <c r="R588" s="384"/>
      <c r="S588" s="384"/>
      <c r="Z588" s="67"/>
      <c r="AA588" s="384"/>
      <c r="AB588" s="384"/>
      <c r="AC588" s="384"/>
      <c r="AD588" s="384"/>
      <c r="AE588" s="384"/>
      <c r="AF588" s="384"/>
      <c r="AG588" s="384"/>
      <c r="AH588" s="48">
        <v>935</v>
      </c>
      <c r="AI588" s="48">
        <v>236</v>
      </c>
      <c r="AJ588" s="48">
        <v>676</v>
      </c>
      <c r="AK588" s="48">
        <v>29</v>
      </c>
      <c r="AL588" s="48">
        <v>11</v>
      </c>
      <c r="AM588" s="48">
        <v>13</v>
      </c>
      <c r="AN588" s="85">
        <v>1900</v>
      </c>
      <c r="AO588" s="384">
        <v>7857.9</v>
      </c>
      <c r="AP588" s="384">
        <v>4059.64</v>
      </c>
      <c r="AQ588" s="384">
        <v>8175.48</v>
      </c>
      <c r="AR588" s="384">
        <v>228.5</v>
      </c>
      <c r="AS588" s="384">
        <v>64.5</v>
      </c>
      <c r="AT588" s="384">
        <v>287.75</v>
      </c>
      <c r="AU588" s="384">
        <v>20673.77</v>
      </c>
    </row>
    <row r="589" spans="2:47" s="48" customFormat="1" x14ac:dyDescent="0.2">
      <c r="B589" s="48" t="s">
        <v>125</v>
      </c>
      <c r="C589" s="48" t="s">
        <v>429</v>
      </c>
      <c r="D589" s="108">
        <v>2009</v>
      </c>
      <c r="E589" s="82" t="s">
        <v>55</v>
      </c>
      <c r="L589" s="67"/>
      <c r="M589" s="384"/>
      <c r="N589" s="384"/>
      <c r="O589" s="384"/>
      <c r="P589" s="384"/>
      <c r="Q589" s="384"/>
      <c r="R589" s="384"/>
      <c r="S589" s="384"/>
      <c r="Z589" s="67"/>
      <c r="AA589" s="384"/>
      <c r="AB589" s="384"/>
      <c r="AC589" s="384"/>
      <c r="AD589" s="384"/>
      <c r="AE589" s="384"/>
      <c r="AF589" s="384"/>
      <c r="AG589" s="384"/>
      <c r="AH589" s="48">
        <v>1825</v>
      </c>
      <c r="AI589" s="48">
        <v>94</v>
      </c>
      <c r="AJ589" s="48">
        <v>141</v>
      </c>
      <c r="AK589" s="48">
        <v>80</v>
      </c>
      <c r="AL589" s="48">
        <v>70</v>
      </c>
      <c r="AM589" s="48">
        <v>6</v>
      </c>
      <c r="AN589" s="85">
        <v>2216</v>
      </c>
      <c r="AO589" s="384">
        <v>9370</v>
      </c>
      <c r="AP589" s="384">
        <v>1361</v>
      </c>
      <c r="AQ589" s="384">
        <v>1730.25</v>
      </c>
      <c r="AR589" s="384">
        <v>1459</v>
      </c>
      <c r="AS589" s="384">
        <v>1302</v>
      </c>
      <c r="AT589" s="384">
        <v>84</v>
      </c>
      <c r="AU589" s="384">
        <v>15306.25</v>
      </c>
    </row>
    <row r="590" spans="2:47" s="48" customFormat="1" x14ac:dyDescent="0.2">
      <c r="B590" s="48" t="s">
        <v>125</v>
      </c>
      <c r="C590" s="48" t="s">
        <v>430</v>
      </c>
      <c r="D590" s="108">
        <v>2009</v>
      </c>
      <c r="E590" s="82" t="s">
        <v>56</v>
      </c>
      <c r="L590" s="67"/>
      <c r="M590" s="384"/>
      <c r="N590" s="384"/>
      <c r="O590" s="384"/>
      <c r="P590" s="384"/>
      <c r="Q590" s="384"/>
      <c r="R590" s="384"/>
      <c r="S590" s="384"/>
      <c r="Z590" s="67"/>
      <c r="AA590" s="384"/>
      <c r="AB590" s="384"/>
      <c r="AC590" s="384"/>
      <c r="AD590" s="384"/>
      <c r="AE590" s="384"/>
      <c r="AF590" s="384"/>
      <c r="AG590" s="384"/>
      <c r="AH590" s="48">
        <v>1303</v>
      </c>
      <c r="AI590" s="48">
        <v>168</v>
      </c>
      <c r="AJ590" s="48">
        <v>445</v>
      </c>
      <c r="AK590" s="48">
        <v>125</v>
      </c>
      <c r="AL590" s="48">
        <v>12</v>
      </c>
      <c r="AM590" s="48">
        <v>6</v>
      </c>
      <c r="AN590" s="85">
        <v>2059</v>
      </c>
      <c r="AO590" s="384">
        <v>9141.48</v>
      </c>
      <c r="AP590" s="384">
        <v>7137.53</v>
      </c>
      <c r="AQ590" s="384">
        <v>7638.14</v>
      </c>
      <c r="AR590" s="384">
        <v>1878.65</v>
      </c>
      <c r="AS590" s="384">
        <v>285.64999999999998</v>
      </c>
      <c r="AT590" s="384">
        <v>160</v>
      </c>
      <c r="AU590" s="384">
        <v>26241.45</v>
      </c>
    </row>
    <row r="591" spans="2:47" s="48" customFormat="1" x14ac:dyDescent="0.2">
      <c r="B591" s="48" t="s">
        <v>125</v>
      </c>
      <c r="C591" s="48" t="s">
        <v>431</v>
      </c>
      <c r="D591" s="108">
        <v>2009</v>
      </c>
      <c r="E591" s="82" t="s">
        <v>57</v>
      </c>
      <c r="L591" s="67"/>
      <c r="M591" s="384"/>
      <c r="N591" s="384"/>
      <c r="O591" s="384"/>
      <c r="P591" s="384"/>
      <c r="Q591" s="384"/>
      <c r="R591" s="384"/>
      <c r="S591" s="384"/>
      <c r="Z591" s="67"/>
      <c r="AA591" s="384"/>
      <c r="AB591" s="384"/>
      <c r="AC591" s="384"/>
      <c r="AD591" s="384"/>
      <c r="AE591" s="384"/>
      <c r="AF591" s="384"/>
      <c r="AG591" s="384"/>
      <c r="AH591" s="53" t="s">
        <v>103</v>
      </c>
      <c r="AI591" s="53" t="s">
        <v>103</v>
      </c>
      <c r="AJ591" s="53" t="s">
        <v>103</v>
      </c>
      <c r="AK591" s="53" t="s">
        <v>103</v>
      </c>
      <c r="AL591" s="53" t="s">
        <v>103</v>
      </c>
      <c r="AM591" s="53" t="s">
        <v>103</v>
      </c>
      <c r="AN591" s="85">
        <v>1482</v>
      </c>
      <c r="AO591" s="384">
        <v>3955.75</v>
      </c>
      <c r="AP591" s="384">
        <v>5987.58</v>
      </c>
      <c r="AQ591" s="384">
        <v>4083.75</v>
      </c>
      <c r="AR591" s="384">
        <v>2146.6</v>
      </c>
      <c r="AS591" s="384">
        <v>153.19999999999999</v>
      </c>
      <c r="AT591" s="384">
        <v>48.7</v>
      </c>
      <c r="AU591" s="384">
        <v>16375.58</v>
      </c>
    </row>
    <row r="592" spans="2:47" s="48" customFormat="1" x14ac:dyDescent="0.2">
      <c r="B592" s="48" t="s">
        <v>125</v>
      </c>
      <c r="C592" s="48" t="s">
        <v>432</v>
      </c>
      <c r="D592" s="108">
        <v>2009</v>
      </c>
      <c r="E592" s="82" t="s">
        <v>58</v>
      </c>
      <c r="L592" s="67"/>
      <c r="M592" s="384"/>
      <c r="N592" s="384"/>
      <c r="O592" s="384"/>
      <c r="P592" s="384"/>
      <c r="Q592" s="384"/>
      <c r="R592" s="384"/>
      <c r="S592" s="384"/>
      <c r="Z592" s="67"/>
      <c r="AA592" s="384"/>
      <c r="AB592" s="384"/>
      <c r="AC592" s="384"/>
      <c r="AD592" s="384"/>
      <c r="AE592" s="384"/>
      <c r="AF592" s="384"/>
      <c r="AG592" s="384"/>
      <c r="AH592" s="48">
        <v>782</v>
      </c>
      <c r="AI592" s="48">
        <v>202</v>
      </c>
      <c r="AJ592" s="48">
        <v>348</v>
      </c>
      <c r="AK592" s="48">
        <v>188</v>
      </c>
      <c r="AL592" s="48">
        <v>8</v>
      </c>
      <c r="AM592" s="48">
        <v>29</v>
      </c>
      <c r="AN592" s="85">
        <v>1557</v>
      </c>
      <c r="AO592" s="384">
        <v>3461</v>
      </c>
      <c r="AP592" s="384">
        <v>4935</v>
      </c>
      <c r="AQ592" s="384">
        <v>4169</v>
      </c>
      <c r="AR592" s="384">
        <v>3458</v>
      </c>
      <c r="AS592" s="384">
        <v>147</v>
      </c>
      <c r="AT592" s="384">
        <v>437</v>
      </c>
      <c r="AU592" s="384">
        <v>16607</v>
      </c>
    </row>
    <row r="593" spans="2:47" s="48" customFormat="1" x14ac:dyDescent="0.2">
      <c r="B593" s="48" t="s">
        <v>125</v>
      </c>
      <c r="C593" s="48" t="s">
        <v>433</v>
      </c>
      <c r="D593" s="108">
        <v>2009</v>
      </c>
      <c r="E593" s="82" t="s">
        <v>59</v>
      </c>
      <c r="L593" s="67"/>
      <c r="M593" s="384"/>
      <c r="N593" s="384"/>
      <c r="O593" s="384"/>
      <c r="P593" s="384"/>
      <c r="Q593" s="384"/>
      <c r="R593" s="384"/>
      <c r="S593" s="384"/>
      <c r="Z593" s="67"/>
      <c r="AA593" s="384"/>
      <c r="AB593" s="384"/>
      <c r="AC593" s="384"/>
      <c r="AD593" s="384"/>
      <c r="AE593" s="384"/>
      <c r="AF593" s="384"/>
      <c r="AG593" s="384"/>
      <c r="AH593" s="48">
        <v>668</v>
      </c>
      <c r="AI593" s="48">
        <v>46</v>
      </c>
      <c r="AJ593" s="48">
        <v>80</v>
      </c>
      <c r="AK593" s="48">
        <v>79</v>
      </c>
      <c r="AL593" s="48">
        <v>57</v>
      </c>
      <c r="AM593" s="48">
        <v>13</v>
      </c>
      <c r="AN593" s="85">
        <v>943</v>
      </c>
      <c r="AO593" s="384">
        <v>4374.5</v>
      </c>
      <c r="AP593" s="384">
        <v>70.5</v>
      </c>
      <c r="AQ593" s="384">
        <v>850.75</v>
      </c>
      <c r="AR593" s="384">
        <v>781.5</v>
      </c>
      <c r="AS593" s="384">
        <v>613</v>
      </c>
      <c r="AT593" s="384">
        <v>175.25</v>
      </c>
      <c r="AU593" s="384">
        <v>6865.5</v>
      </c>
    </row>
    <row r="594" spans="2:47" s="48" customFormat="1" x14ac:dyDescent="0.2">
      <c r="B594" s="48" t="s">
        <v>125</v>
      </c>
      <c r="C594" s="48" t="s">
        <v>434</v>
      </c>
      <c r="D594" s="108">
        <v>2009</v>
      </c>
      <c r="E594" s="82" t="s">
        <v>60</v>
      </c>
      <c r="L594" s="67"/>
      <c r="M594" s="384"/>
      <c r="N594" s="384"/>
      <c r="O594" s="384"/>
      <c r="P594" s="384"/>
      <c r="Q594" s="384"/>
      <c r="R594" s="384"/>
      <c r="S594" s="384"/>
      <c r="Z594" s="67"/>
      <c r="AA594" s="384"/>
      <c r="AB594" s="384"/>
      <c r="AC594" s="384"/>
      <c r="AD594" s="384"/>
      <c r="AE594" s="384"/>
      <c r="AF594" s="384"/>
      <c r="AG594" s="384"/>
      <c r="AH594" s="48">
        <v>2577</v>
      </c>
      <c r="AI594" s="48">
        <v>215</v>
      </c>
      <c r="AJ594" s="48">
        <v>1158</v>
      </c>
      <c r="AK594" s="48">
        <v>584</v>
      </c>
      <c r="AL594" s="48">
        <v>30</v>
      </c>
      <c r="AM594" s="48">
        <v>7</v>
      </c>
      <c r="AN594" s="85">
        <v>4571</v>
      </c>
      <c r="AO594" s="384">
        <v>12371.687500000007</v>
      </c>
      <c r="AP594" s="384">
        <v>6149.8750000000027</v>
      </c>
      <c r="AQ594" s="384">
        <v>12069.375000000005</v>
      </c>
      <c r="AR594" s="384">
        <v>7260.677083333333</v>
      </c>
      <c r="AS594" s="384">
        <v>410.5</v>
      </c>
      <c r="AT594" s="384">
        <v>250.08333333333331</v>
      </c>
      <c r="AU594" s="384">
        <v>38512.197916666686</v>
      </c>
    </row>
    <row r="595" spans="2:47" s="48" customFormat="1" x14ac:dyDescent="0.2">
      <c r="B595" s="48" t="s">
        <v>125</v>
      </c>
      <c r="C595" s="48" t="s">
        <v>435</v>
      </c>
      <c r="D595" s="108">
        <v>2009</v>
      </c>
      <c r="E595" s="83" t="s">
        <v>61</v>
      </c>
      <c r="L595" s="67"/>
      <c r="M595" s="384"/>
      <c r="N595" s="384"/>
      <c r="O595" s="384"/>
      <c r="P595" s="384"/>
      <c r="Q595" s="384"/>
      <c r="R595" s="384"/>
      <c r="S595" s="384"/>
      <c r="Z595" s="67"/>
      <c r="AA595" s="384"/>
      <c r="AB595" s="384"/>
      <c r="AC595" s="384"/>
      <c r="AD595" s="384"/>
      <c r="AE595" s="384"/>
      <c r="AF595" s="384"/>
      <c r="AG595" s="384"/>
      <c r="AH595" s="48">
        <v>586</v>
      </c>
      <c r="AI595" s="48">
        <v>0</v>
      </c>
      <c r="AJ595" s="48">
        <v>0</v>
      </c>
      <c r="AK595" s="48">
        <v>0</v>
      </c>
      <c r="AL595" s="48">
        <v>0</v>
      </c>
      <c r="AM595" s="48">
        <v>0</v>
      </c>
      <c r="AN595" s="85">
        <v>586</v>
      </c>
      <c r="AO595" s="384">
        <v>5261.84</v>
      </c>
      <c r="AP595" s="384">
        <v>0</v>
      </c>
      <c r="AQ595" s="384">
        <v>0</v>
      </c>
      <c r="AR595" s="384">
        <v>0</v>
      </c>
      <c r="AS595" s="384">
        <v>0</v>
      </c>
      <c r="AT595" s="384">
        <v>0</v>
      </c>
      <c r="AU595" s="384">
        <v>5261.84</v>
      </c>
    </row>
    <row r="596" spans="2:47" s="48" customFormat="1" x14ac:dyDescent="0.2">
      <c r="B596" s="48" t="s">
        <v>125</v>
      </c>
      <c r="C596" s="48" t="s">
        <v>436</v>
      </c>
      <c r="D596" s="108">
        <v>2009</v>
      </c>
      <c r="E596" s="82" t="s">
        <v>62</v>
      </c>
      <c r="L596" s="67"/>
      <c r="M596" s="384"/>
      <c r="N596" s="384"/>
      <c r="O596" s="384"/>
      <c r="P596" s="384"/>
      <c r="Q596" s="384"/>
      <c r="R596" s="384"/>
      <c r="S596" s="384"/>
      <c r="Z596" s="67"/>
      <c r="AA596" s="384"/>
      <c r="AB596" s="384"/>
      <c r="AC596" s="384"/>
      <c r="AD596" s="384"/>
      <c r="AE596" s="384"/>
      <c r="AF596" s="384"/>
      <c r="AG596" s="384"/>
      <c r="AH596" s="48">
        <v>1511</v>
      </c>
      <c r="AI596" s="48">
        <v>0</v>
      </c>
      <c r="AJ596" s="48">
        <v>642</v>
      </c>
      <c r="AK596" s="48">
        <v>292</v>
      </c>
      <c r="AL596" s="48">
        <v>0</v>
      </c>
      <c r="AM596" s="48">
        <v>0</v>
      </c>
      <c r="AN596" s="85">
        <v>2445</v>
      </c>
      <c r="AO596" s="384">
        <v>8864</v>
      </c>
      <c r="AP596" s="384">
        <v>0</v>
      </c>
      <c r="AQ596" s="384">
        <v>10870</v>
      </c>
      <c r="AR596" s="384">
        <v>3577</v>
      </c>
      <c r="AS596" s="384">
        <v>0</v>
      </c>
      <c r="AT596" s="384">
        <v>0</v>
      </c>
      <c r="AU596" s="384">
        <v>23311</v>
      </c>
    </row>
    <row r="597" spans="2:47" s="48" customFormat="1" x14ac:dyDescent="0.2">
      <c r="B597" s="48" t="s">
        <v>125</v>
      </c>
      <c r="C597" s="48" t="s">
        <v>437</v>
      </c>
      <c r="D597" s="108">
        <v>2009</v>
      </c>
      <c r="E597" s="82" t="s">
        <v>63</v>
      </c>
      <c r="L597" s="67"/>
      <c r="M597" s="384"/>
      <c r="N597" s="384"/>
      <c r="O597" s="384"/>
      <c r="P597" s="384"/>
      <c r="Q597" s="384"/>
      <c r="R597" s="384"/>
      <c r="S597" s="384"/>
      <c r="Z597" s="67"/>
      <c r="AA597" s="384"/>
      <c r="AB597" s="384"/>
      <c r="AC597" s="384"/>
      <c r="AD597" s="384"/>
      <c r="AE597" s="384"/>
      <c r="AF597" s="384"/>
      <c r="AG597" s="384"/>
      <c r="AH597" s="48">
        <v>4808</v>
      </c>
      <c r="AI597" s="48">
        <v>1152</v>
      </c>
      <c r="AJ597" s="48">
        <v>42</v>
      </c>
      <c r="AK597" s="48">
        <v>0</v>
      </c>
      <c r="AL597" s="48">
        <v>0</v>
      </c>
      <c r="AM597" s="48">
        <v>0</v>
      </c>
      <c r="AN597" s="85">
        <v>6002</v>
      </c>
      <c r="AO597" s="384">
        <v>43151.13</v>
      </c>
      <c r="AP597" s="384">
        <v>27956</v>
      </c>
      <c r="AQ597" s="384">
        <v>1751.5</v>
      </c>
      <c r="AR597" s="384">
        <v>0</v>
      </c>
      <c r="AS597" s="384">
        <v>0</v>
      </c>
      <c r="AT597" s="384">
        <v>0</v>
      </c>
      <c r="AU597" s="384">
        <v>72858.63</v>
      </c>
    </row>
    <row r="598" spans="2:47" s="48" customFormat="1" x14ac:dyDescent="0.2">
      <c r="B598" s="48" t="s">
        <v>125</v>
      </c>
      <c r="C598" s="48" t="s">
        <v>438</v>
      </c>
      <c r="D598" s="108">
        <v>2009</v>
      </c>
      <c r="E598" s="82" t="s">
        <v>64</v>
      </c>
      <c r="L598" s="67"/>
      <c r="M598" s="384"/>
      <c r="N598" s="384"/>
      <c r="O598" s="384"/>
      <c r="P598" s="384"/>
      <c r="Q598" s="384"/>
      <c r="R598" s="384"/>
      <c r="S598" s="384"/>
      <c r="Z598" s="67"/>
      <c r="AA598" s="384"/>
      <c r="AB598" s="384"/>
      <c r="AC598" s="384"/>
      <c r="AD598" s="384"/>
      <c r="AE598" s="384"/>
      <c r="AF598" s="384"/>
      <c r="AG598" s="384"/>
      <c r="AH598" s="48">
        <v>7869</v>
      </c>
      <c r="AI598" s="48">
        <v>30</v>
      </c>
      <c r="AJ598" s="48">
        <v>290</v>
      </c>
      <c r="AK598" s="48">
        <v>80</v>
      </c>
      <c r="AL598" s="48">
        <v>15</v>
      </c>
      <c r="AM598" s="48">
        <v>0</v>
      </c>
      <c r="AN598" s="85">
        <v>8284</v>
      </c>
      <c r="AO598" s="384">
        <v>74179.25</v>
      </c>
      <c r="AP598" s="384">
        <v>247.5</v>
      </c>
      <c r="AQ598" s="384">
        <v>3150</v>
      </c>
      <c r="AR598" s="384">
        <v>2095.8000000000002</v>
      </c>
      <c r="AS598" s="384">
        <v>377</v>
      </c>
      <c r="AT598" s="384">
        <v>0</v>
      </c>
      <c r="AU598" s="384">
        <v>80049.55</v>
      </c>
    </row>
    <row r="599" spans="2:47" s="48" customFormat="1" x14ac:dyDescent="0.2">
      <c r="B599" s="48" t="s">
        <v>125</v>
      </c>
      <c r="C599" s="48" t="s">
        <v>439</v>
      </c>
      <c r="D599" s="108">
        <v>2009</v>
      </c>
      <c r="E599" s="82" t="s">
        <v>65</v>
      </c>
      <c r="L599" s="67"/>
      <c r="M599" s="384"/>
      <c r="N599" s="384"/>
      <c r="O599" s="384"/>
      <c r="P599" s="384"/>
      <c r="Q599" s="384"/>
      <c r="R599" s="384"/>
      <c r="S599" s="384"/>
      <c r="Z599" s="67"/>
      <c r="AA599" s="384"/>
      <c r="AB599" s="384"/>
      <c r="AC599" s="384"/>
      <c r="AD599" s="384"/>
      <c r="AE599" s="384"/>
      <c r="AF599" s="384"/>
      <c r="AG599" s="384"/>
      <c r="AH599" s="53" t="s">
        <v>103</v>
      </c>
      <c r="AI599" s="53" t="s">
        <v>103</v>
      </c>
      <c r="AJ599" s="53" t="s">
        <v>103</v>
      </c>
      <c r="AK599" s="53" t="s">
        <v>103</v>
      </c>
      <c r="AL599" s="53" t="s">
        <v>103</v>
      </c>
      <c r="AM599" s="53" t="s">
        <v>103</v>
      </c>
      <c r="AN599" s="85">
        <v>2073</v>
      </c>
      <c r="AO599" s="384">
        <v>9415.15</v>
      </c>
      <c r="AP599" s="384" t="s">
        <v>103</v>
      </c>
      <c r="AQ599" s="384">
        <v>1841.25</v>
      </c>
      <c r="AR599" s="384">
        <v>413.8</v>
      </c>
      <c r="AS599" s="384" t="s">
        <v>103</v>
      </c>
      <c r="AT599" s="384">
        <v>501</v>
      </c>
      <c r="AU599" s="384">
        <v>12182.2</v>
      </c>
    </row>
    <row r="600" spans="2:47" s="48" customFormat="1" x14ac:dyDescent="0.2">
      <c r="B600" s="48" t="s">
        <v>125</v>
      </c>
      <c r="C600" s="48" t="s">
        <v>440</v>
      </c>
      <c r="D600" s="108">
        <v>2009</v>
      </c>
      <c r="E600" s="82" t="s">
        <v>66</v>
      </c>
      <c r="L600" s="67"/>
      <c r="M600" s="384"/>
      <c r="N600" s="384"/>
      <c r="O600" s="384"/>
      <c r="P600" s="384"/>
      <c r="Q600" s="384"/>
      <c r="R600" s="384"/>
      <c r="S600" s="384"/>
      <c r="Z600" s="67"/>
      <c r="AA600" s="384"/>
      <c r="AB600" s="384"/>
      <c r="AC600" s="384"/>
      <c r="AD600" s="384"/>
      <c r="AE600" s="384"/>
      <c r="AF600" s="384"/>
      <c r="AG600" s="384"/>
      <c r="AH600" s="48">
        <v>1134</v>
      </c>
      <c r="AI600" s="48">
        <v>85</v>
      </c>
      <c r="AJ600" s="48">
        <v>86</v>
      </c>
      <c r="AK600" s="48">
        <v>85</v>
      </c>
      <c r="AL600" s="48">
        <v>32</v>
      </c>
      <c r="AM600" s="48">
        <v>0</v>
      </c>
      <c r="AN600" s="85">
        <v>1422</v>
      </c>
      <c r="AO600" s="384">
        <v>10096</v>
      </c>
      <c r="AP600" s="384">
        <v>1673</v>
      </c>
      <c r="AQ600" s="384">
        <v>1410</v>
      </c>
      <c r="AR600" s="384">
        <v>1246</v>
      </c>
      <c r="AS600" s="384">
        <v>435</v>
      </c>
      <c r="AT600" s="384">
        <v>0</v>
      </c>
      <c r="AU600" s="384">
        <v>14860</v>
      </c>
    </row>
    <row r="601" spans="2:47" s="48" customFormat="1" x14ac:dyDescent="0.2">
      <c r="B601" s="48" t="s">
        <v>125</v>
      </c>
      <c r="C601" s="48" t="s">
        <v>441</v>
      </c>
      <c r="D601" s="108">
        <v>2009</v>
      </c>
      <c r="E601" s="82" t="s">
        <v>67</v>
      </c>
      <c r="L601" s="67"/>
      <c r="M601" s="384"/>
      <c r="N601" s="384"/>
      <c r="O601" s="384"/>
      <c r="P601" s="384"/>
      <c r="Q601" s="384"/>
      <c r="R601" s="384"/>
      <c r="S601" s="384"/>
      <c r="Z601" s="67"/>
      <c r="AA601" s="384"/>
      <c r="AB601" s="384"/>
      <c r="AC601" s="384"/>
      <c r="AD601" s="384"/>
      <c r="AE601" s="384"/>
      <c r="AF601" s="384"/>
      <c r="AG601" s="384"/>
      <c r="AH601" s="48">
        <v>401</v>
      </c>
      <c r="AI601" s="48">
        <v>0</v>
      </c>
      <c r="AJ601" s="48">
        <v>404</v>
      </c>
      <c r="AK601" s="48">
        <v>281</v>
      </c>
      <c r="AL601" s="48">
        <v>0</v>
      </c>
      <c r="AM601" s="48">
        <v>0</v>
      </c>
      <c r="AN601" s="85">
        <v>1086</v>
      </c>
      <c r="AO601" s="384">
        <v>2875</v>
      </c>
      <c r="AP601" s="384">
        <v>0</v>
      </c>
      <c r="AQ601" s="384">
        <v>5665</v>
      </c>
      <c r="AR601" s="384">
        <v>3762</v>
      </c>
      <c r="AS601" s="384">
        <v>0</v>
      </c>
      <c r="AT601" s="384">
        <v>0</v>
      </c>
      <c r="AU601" s="384">
        <v>12302</v>
      </c>
    </row>
    <row r="602" spans="2:47" s="48" customFormat="1" x14ac:dyDescent="0.2">
      <c r="B602" s="48" t="s">
        <v>125</v>
      </c>
      <c r="C602" s="48" t="s">
        <v>442</v>
      </c>
      <c r="D602" s="108">
        <v>2009</v>
      </c>
      <c r="E602" s="82" t="s">
        <v>68</v>
      </c>
      <c r="L602" s="67"/>
      <c r="M602" s="384"/>
      <c r="N602" s="384"/>
      <c r="O602" s="384"/>
      <c r="P602" s="384"/>
      <c r="Q602" s="384"/>
      <c r="R602" s="384"/>
      <c r="S602" s="384"/>
      <c r="Z602" s="67"/>
      <c r="AA602" s="384"/>
      <c r="AB602" s="384"/>
      <c r="AC602" s="384"/>
      <c r="AD602" s="384"/>
      <c r="AE602" s="384"/>
      <c r="AF602" s="384"/>
      <c r="AG602" s="384"/>
      <c r="AH602" s="48">
        <v>982</v>
      </c>
      <c r="AI602" s="48">
        <v>108</v>
      </c>
      <c r="AJ602" s="48">
        <v>153</v>
      </c>
      <c r="AK602" s="48">
        <v>33</v>
      </c>
      <c r="AL602" s="48">
        <v>20</v>
      </c>
      <c r="AM602" s="48">
        <v>16</v>
      </c>
      <c r="AN602" s="85">
        <v>1312</v>
      </c>
      <c r="AO602" s="384">
        <v>6980.4</v>
      </c>
      <c r="AP602" s="384">
        <v>2842.5</v>
      </c>
      <c r="AQ602" s="384">
        <v>1428.35</v>
      </c>
      <c r="AR602" s="384">
        <v>471.3</v>
      </c>
      <c r="AS602" s="384">
        <v>464.2</v>
      </c>
      <c r="AT602" s="384">
        <v>269.25</v>
      </c>
      <c r="AU602" s="384">
        <v>12456</v>
      </c>
    </row>
    <row r="603" spans="2:47" s="48" customFormat="1" x14ac:dyDescent="0.2">
      <c r="B603" s="48" t="s">
        <v>125</v>
      </c>
      <c r="C603" s="48" t="s">
        <v>443</v>
      </c>
      <c r="D603" s="108">
        <v>2009</v>
      </c>
      <c r="E603" s="82" t="s">
        <v>69</v>
      </c>
      <c r="L603" s="67"/>
      <c r="M603" s="384"/>
      <c r="N603" s="384"/>
      <c r="O603" s="384"/>
      <c r="P603" s="384"/>
      <c r="Q603" s="384"/>
      <c r="R603" s="384"/>
      <c r="S603" s="384"/>
      <c r="Z603" s="67"/>
      <c r="AA603" s="384"/>
      <c r="AB603" s="384"/>
      <c r="AC603" s="384"/>
      <c r="AD603" s="384"/>
      <c r="AE603" s="384"/>
      <c r="AF603" s="384"/>
      <c r="AG603" s="384"/>
      <c r="AH603" s="48">
        <v>1166</v>
      </c>
      <c r="AI603" s="48">
        <v>0</v>
      </c>
      <c r="AJ603" s="48">
        <v>176</v>
      </c>
      <c r="AK603" s="48">
        <v>312</v>
      </c>
      <c r="AL603" s="48">
        <v>0</v>
      </c>
      <c r="AM603" s="48">
        <v>0</v>
      </c>
      <c r="AN603" s="85">
        <v>1654</v>
      </c>
      <c r="AO603" s="384">
        <v>7800</v>
      </c>
      <c r="AP603" s="384">
        <v>0</v>
      </c>
      <c r="AQ603" s="384">
        <v>1922</v>
      </c>
      <c r="AR603" s="384">
        <v>3269</v>
      </c>
      <c r="AS603" s="384">
        <v>0</v>
      </c>
      <c r="AT603" s="384">
        <v>0</v>
      </c>
      <c r="AU603" s="384">
        <v>12991</v>
      </c>
    </row>
    <row r="604" spans="2:47" s="48" customFormat="1" x14ac:dyDescent="0.2">
      <c r="B604" s="48" t="s">
        <v>125</v>
      </c>
      <c r="C604" s="48" t="s">
        <v>444</v>
      </c>
      <c r="D604" s="108">
        <v>2009</v>
      </c>
      <c r="E604" s="82" t="s">
        <v>70</v>
      </c>
      <c r="L604" s="67"/>
      <c r="M604" s="384"/>
      <c r="N604" s="384"/>
      <c r="O604" s="384"/>
      <c r="P604" s="384"/>
      <c r="Q604" s="384"/>
      <c r="R604" s="384"/>
      <c r="S604" s="384"/>
      <c r="Z604" s="67"/>
      <c r="AA604" s="384"/>
      <c r="AB604" s="384"/>
      <c r="AC604" s="384"/>
      <c r="AD604" s="384"/>
      <c r="AE604" s="384"/>
      <c r="AF604" s="384"/>
      <c r="AG604" s="384"/>
      <c r="AH604" s="53" t="s">
        <v>103</v>
      </c>
      <c r="AI604" s="53" t="s">
        <v>103</v>
      </c>
      <c r="AJ604" s="53" t="s">
        <v>103</v>
      </c>
      <c r="AK604" s="53" t="s">
        <v>103</v>
      </c>
      <c r="AL604" s="53" t="s">
        <v>103</v>
      </c>
      <c r="AM604" s="53" t="s">
        <v>103</v>
      </c>
      <c r="AN604" s="85">
        <v>3944</v>
      </c>
      <c r="AO604" s="384">
        <v>21985.5</v>
      </c>
      <c r="AP604" s="384">
        <v>0</v>
      </c>
      <c r="AQ604" s="384">
        <v>4911</v>
      </c>
      <c r="AR604" s="384">
        <v>7813.25</v>
      </c>
      <c r="AS604" s="384">
        <v>85.25</v>
      </c>
      <c r="AT604" s="384">
        <v>38</v>
      </c>
      <c r="AU604" s="384">
        <v>34833</v>
      </c>
    </row>
    <row r="605" spans="2:47" s="48" customFormat="1" x14ac:dyDescent="0.2">
      <c r="B605" s="48" t="s">
        <v>125</v>
      </c>
      <c r="C605" s="48" t="s">
        <v>445</v>
      </c>
      <c r="D605" s="108">
        <v>2009</v>
      </c>
      <c r="E605" s="82" t="s">
        <v>71</v>
      </c>
      <c r="L605" s="67"/>
      <c r="M605" s="384"/>
      <c r="N605" s="384"/>
      <c r="O605" s="384"/>
      <c r="P605" s="384"/>
      <c r="Q605" s="384"/>
      <c r="R605" s="384"/>
      <c r="S605" s="384"/>
      <c r="Z605" s="67"/>
      <c r="AA605" s="384"/>
      <c r="AB605" s="384"/>
      <c r="AC605" s="384"/>
      <c r="AD605" s="384"/>
      <c r="AE605" s="384"/>
      <c r="AF605" s="384"/>
      <c r="AG605" s="384"/>
      <c r="AH605" s="48">
        <v>275</v>
      </c>
      <c r="AI605" s="48">
        <v>0</v>
      </c>
      <c r="AJ605" s="48">
        <v>0</v>
      </c>
      <c r="AK605" s="48">
        <v>0</v>
      </c>
      <c r="AL605" s="48">
        <v>0</v>
      </c>
      <c r="AM605" s="48">
        <v>0</v>
      </c>
      <c r="AN605" s="85">
        <v>275</v>
      </c>
      <c r="AO605" s="384">
        <v>1886.07</v>
      </c>
      <c r="AP605" s="384">
        <v>0</v>
      </c>
      <c r="AQ605" s="384">
        <v>0</v>
      </c>
      <c r="AR605" s="384">
        <v>0</v>
      </c>
      <c r="AS605" s="384">
        <v>0</v>
      </c>
      <c r="AT605" s="384">
        <v>0</v>
      </c>
      <c r="AU605" s="384">
        <v>1886.07</v>
      </c>
    </row>
    <row r="606" spans="2:47" s="48" customFormat="1" x14ac:dyDescent="0.2">
      <c r="B606" s="48" t="s">
        <v>125</v>
      </c>
      <c r="C606" s="48" t="s">
        <v>446</v>
      </c>
      <c r="D606" s="108">
        <v>2009</v>
      </c>
      <c r="E606" s="82" t="s">
        <v>72</v>
      </c>
      <c r="L606" s="67"/>
      <c r="M606" s="384"/>
      <c r="N606" s="384"/>
      <c r="O606" s="384"/>
      <c r="P606" s="384"/>
      <c r="Q606" s="384"/>
      <c r="R606" s="384"/>
      <c r="S606" s="384"/>
      <c r="Z606" s="67"/>
      <c r="AA606" s="384"/>
      <c r="AB606" s="384"/>
      <c r="AC606" s="384"/>
      <c r="AD606" s="384"/>
      <c r="AE606" s="384"/>
      <c r="AF606" s="384"/>
      <c r="AG606" s="384"/>
      <c r="AH606" s="53" t="s">
        <v>103</v>
      </c>
      <c r="AI606" s="53" t="s">
        <v>103</v>
      </c>
      <c r="AJ606" s="53" t="s">
        <v>103</v>
      </c>
      <c r="AK606" s="53" t="s">
        <v>103</v>
      </c>
      <c r="AL606" s="53" t="s">
        <v>103</v>
      </c>
      <c r="AM606" s="53" t="s">
        <v>103</v>
      </c>
      <c r="AN606" s="85">
        <v>1216</v>
      </c>
      <c r="AO606" s="384">
        <v>4354</v>
      </c>
      <c r="AP606" s="384" t="s">
        <v>103</v>
      </c>
      <c r="AQ606" s="384">
        <v>3195</v>
      </c>
      <c r="AR606" s="384">
        <v>1270</v>
      </c>
      <c r="AS606" s="384" t="s">
        <v>103</v>
      </c>
      <c r="AT606" s="384">
        <v>0</v>
      </c>
      <c r="AU606" s="384">
        <v>9015</v>
      </c>
    </row>
    <row r="607" spans="2:47" s="48" customFormat="1" x14ac:dyDescent="0.2">
      <c r="B607" s="48" t="s">
        <v>125</v>
      </c>
      <c r="C607" s="48" t="s">
        <v>447</v>
      </c>
      <c r="D607" s="108">
        <v>2009</v>
      </c>
      <c r="E607" s="82" t="s">
        <v>73</v>
      </c>
      <c r="L607" s="67"/>
      <c r="M607" s="384"/>
      <c r="N607" s="384"/>
      <c r="O607" s="384"/>
      <c r="P607" s="384"/>
      <c r="Q607" s="384"/>
      <c r="R607" s="384"/>
      <c r="S607" s="384"/>
      <c r="Z607" s="67"/>
      <c r="AA607" s="384"/>
      <c r="AB607" s="384"/>
      <c r="AC607" s="384"/>
      <c r="AD607" s="384"/>
      <c r="AE607" s="384"/>
      <c r="AF607" s="384"/>
      <c r="AG607" s="384"/>
      <c r="AH607" s="48">
        <v>1568</v>
      </c>
      <c r="AI607" s="48">
        <v>0</v>
      </c>
      <c r="AJ607" s="48">
        <v>810</v>
      </c>
      <c r="AK607" s="48">
        <v>79</v>
      </c>
      <c r="AL607" s="48">
        <v>0</v>
      </c>
      <c r="AM607" s="48">
        <v>0</v>
      </c>
      <c r="AN607" s="85">
        <v>2457</v>
      </c>
      <c r="AO607" s="384">
        <v>8921.48</v>
      </c>
      <c r="AP607" s="384">
        <v>0</v>
      </c>
      <c r="AQ607" s="384">
        <v>4194.5200000000004</v>
      </c>
      <c r="AR607" s="384">
        <v>1159.6300000000001</v>
      </c>
      <c r="AS607" s="384">
        <v>0</v>
      </c>
      <c r="AT607" s="384">
        <v>0</v>
      </c>
      <c r="AU607" s="384">
        <v>14275.63</v>
      </c>
    </row>
    <row r="608" spans="2:47" s="48" customFormat="1" x14ac:dyDescent="0.2">
      <c r="B608" s="48" t="s">
        <v>125</v>
      </c>
      <c r="C608" s="48" t="s">
        <v>448</v>
      </c>
      <c r="D608" s="108">
        <v>2009</v>
      </c>
      <c r="E608" s="82" t="s">
        <v>74</v>
      </c>
      <c r="L608" s="67"/>
      <c r="M608" s="384"/>
      <c r="N608" s="384"/>
      <c r="O608" s="384"/>
      <c r="P608" s="384"/>
      <c r="Q608" s="384"/>
      <c r="R608" s="384"/>
      <c r="S608" s="384"/>
      <c r="Z608" s="67"/>
      <c r="AA608" s="384"/>
      <c r="AB608" s="384"/>
      <c r="AC608" s="384"/>
      <c r="AD608" s="384"/>
      <c r="AE608" s="384"/>
      <c r="AF608" s="384"/>
      <c r="AG608" s="384"/>
      <c r="AH608" s="48">
        <v>951</v>
      </c>
      <c r="AI608" s="48">
        <v>215</v>
      </c>
      <c r="AJ608" s="48">
        <v>178</v>
      </c>
      <c r="AK608" s="48">
        <v>62</v>
      </c>
      <c r="AL608" s="48">
        <v>22</v>
      </c>
      <c r="AM608" s="48">
        <v>16</v>
      </c>
      <c r="AN608" s="85">
        <v>1444</v>
      </c>
      <c r="AO608" s="384">
        <v>5841.25</v>
      </c>
      <c r="AP608" s="384">
        <v>1397.5</v>
      </c>
      <c r="AQ608" s="384">
        <v>1345</v>
      </c>
      <c r="AR608" s="384">
        <v>1092</v>
      </c>
      <c r="AS608" s="384">
        <v>248</v>
      </c>
      <c r="AT608" s="384">
        <v>248.25</v>
      </c>
      <c r="AU608" s="384">
        <v>10172</v>
      </c>
    </row>
    <row r="609" spans="2:47" s="48" customFormat="1" x14ac:dyDescent="0.2">
      <c r="B609" s="48" t="s">
        <v>125</v>
      </c>
      <c r="C609" s="48" t="s">
        <v>449</v>
      </c>
      <c r="D609" s="108">
        <v>2009</v>
      </c>
      <c r="E609" s="82" t="s">
        <v>75</v>
      </c>
      <c r="L609" s="67"/>
      <c r="M609" s="384"/>
      <c r="N609" s="384"/>
      <c r="O609" s="384"/>
      <c r="P609" s="384"/>
      <c r="Q609" s="384"/>
      <c r="R609" s="384"/>
      <c r="S609" s="384"/>
      <c r="Z609" s="67"/>
      <c r="AA609" s="384"/>
      <c r="AB609" s="384"/>
      <c r="AC609" s="384"/>
      <c r="AD609" s="384"/>
      <c r="AE609" s="384"/>
      <c r="AF609" s="384"/>
      <c r="AG609" s="384"/>
      <c r="AH609" s="48">
        <v>428</v>
      </c>
      <c r="AI609" s="48">
        <v>8</v>
      </c>
      <c r="AJ609" s="48">
        <v>0</v>
      </c>
      <c r="AK609" s="48">
        <v>0</v>
      </c>
      <c r="AL609" s="48">
        <v>42</v>
      </c>
      <c r="AM609" s="48">
        <v>0</v>
      </c>
      <c r="AN609" s="85">
        <v>478</v>
      </c>
      <c r="AO609" s="384">
        <v>2439.5</v>
      </c>
      <c r="AP609" s="384">
        <v>14.5</v>
      </c>
      <c r="AQ609" s="384">
        <v>0</v>
      </c>
      <c r="AR609" s="384">
        <v>0</v>
      </c>
      <c r="AS609" s="384">
        <v>621</v>
      </c>
      <c r="AT609" s="384">
        <v>0</v>
      </c>
      <c r="AU609" s="384">
        <v>3075</v>
      </c>
    </row>
    <row r="610" spans="2:47" s="48" customFormat="1" x14ac:dyDescent="0.2">
      <c r="B610" s="48" t="s">
        <v>125</v>
      </c>
      <c r="C610" s="48" t="s">
        <v>450</v>
      </c>
      <c r="D610" s="108">
        <v>2009</v>
      </c>
      <c r="E610" s="82" t="s">
        <v>76</v>
      </c>
      <c r="L610" s="67"/>
      <c r="M610" s="384"/>
      <c r="N610" s="384"/>
      <c r="O610" s="384"/>
      <c r="P610" s="384"/>
      <c r="Q610" s="384"/>
      <c r="R610" s="384"/>
      <c r="S610" s="384"/>
      <c r="Z610" s="67"/>
      <c r="AA610" s="384"/>
      <c r="AB610" s="384"/>
      <c r="AC610" s="384"/>
      <c r="AD610" s="384"/>
      <c r="AE610" s="384"/>
      <c r="AF610" s="384"/>
      <c r="AG610" s="384"/>
      <c r="AH610" s="48">
        <v>425</v>
      </c>
      <c r="AI610" s="48">
        <v>0</v>
      </c>
      <c r="AJ610" s="48">
        <v>1619</v>
      </c>
      <c r="AK610" s="48">
        <v>129</v>
      </c>
      <c r="AL610" s="48">
        <v>0</v>
      </c>
      <c r="AM610" s="48">
        <v>0</v>
      </c>
      <c r="AN610" s="85">
        <v>2173</v>
      </c>
      <c r="AO610" s="384">
        <v>3718.58</v>
      </c>
      <c r="AP610" s="384">
        <v>0</v>
      </c>
      <c r="AQ610" s="384">
        <v>30155.68</v>
      </c>
      <c r="AR610" s="384">
        <v>2917</v>
      </c>
      <c r="AS610" s="384">
        <v>0</v>
      </c>
      <c r="AT610" s="384">
        <v>0</v>
      </c>
      <c r="AU610" s="384">
        <v>36791.26</v>
      </c>
    </row>
    <row r="611" spans="2:47" s="48" customFormat="1" x14ac:dyDescent="0.2">
      <c r="B611" s="48" t="s">
        <v>125</v>
      </c>
      <c r="C611" s="48" t="s">
        <v>451</v>
      </c>
      <c r="D611" s="108">
        <v>2009</v>
      </c>
      <c r="E611" s="82" t="s">
        <v>77</v>
      </c>
      <c r="L611" s="67"/>
      <c r="M611" s="384"/>
      <c r="N611" s="384"/>
      <c r="O611" s="384"/>
      <c r="P611" s="384"/>
      <c r="Q611" s="384"/>
      <c r="R611" s="384"/>
      <c r="S611" s="384"/>
      <c r="Z611" s="67"/>
      <c r="AA611" s="384"/>
      <c r="AB611" s="384"/>
      <c r="AC611" s="384"/>
      <c r="AD611" s="384"/>
      <c r="AE611" s="384"/>
      <c r="AF611" s="384"/>
      <c r="AG611" s="384"/>
      <c r="AH611" s="48">
        <v>1908</v>
      </c>
      <c r="AI611" s="48">
        <v>329</v>
      </c>
      <c r="AJ611" s="48">
        <v>1324</v>
      </c>
      <c r="AK611" s="48">
        <v>480</v>
      </c>
      <c r="AL611" s="48">
        <v>39</v>
      </c>
      <c r="AM611" s="48">
        <v>51</v>
      </c>
      <c r="AN611" s="85">
        <v>4131</v>
      </c>
      <c r="AO611" s="384">
        <v>18584.462</v>
      </c>
      <c r="AP611" s="384">
        <v>9937.48</v>
      </c>
      <c r="AQ611" s="384">
        <v>15633.9</v>
      </c>
      <c r="AR611" s="384">
        <v>5684.375</v>
      </c>
      <c r="AS611" s="384">
        <v>719.85</v>
      </c>
      <c r="AT611" s="384">
        <v>1528.09</v>
      </c>
      <c r="AU611" s="384">
        <v>52088.156999999992</v>
      </c>
    </row>
    <row r="612" spans="2:47" s="48" customFormat="1" x14ac:dyDescent="0.2">
      <c r="B612" s="48" t="s">
        <v>125</v>
      </c>
      <c r="C612" s="48" t="s">
        <v>452</v>
      </c>
      <c r="D612" s="108">
        <v>2009</v>
      </c>
      <c r="E612" s="82" t="s">
        <v>78</v>
      </c>
      <c r="L612" s="67"/>
      <c r="M612" s="384"/>
      <c r="N612" s="384"/>
      <c r="O612" s="384"/>
      <c r="P612" s="384"/>
      <c r="Q612" s="384"/>
      <c r="R612" s="384"/>
      <c r="S612" s="384"/>
      <c r="Z612" s="67"/>
      <c r="AA612" s="384"/>
      <c r="AB612" s="384"/>
      <c r="AC612" s="384"/>
      <c r="AD612" s="384"/>
      <c r="AE612" s="384"/>
      <c r="AF612" s="384"/>
      <c r="AG612" s="384"/>
      <c r="AH612" s="48">
        <v>484</v>
      </c>
      <c r="AI612" s="48">
        <v>243</v>
      </c>
      <c r="AJ612" s="48">
        <v>181</v>
      </c>
      <c r="AK612" s="48">
        <v>127</v>
      </c>
      <c r="AL612" s="48">
        <v>22</v>
      </c>
      <c r="AM612" s="48">
        <v>33</v>
      </c>
      <c r="AN612" s="85">
        <v>1090</v>
      </c>
      <c r="AO612" s="384">
        <v>1743.42</v>
      </c>
      <c r="AP612" s="384">
        <v>5675.71</v>
      </c>
      <c r="AQ612" s="384">
        <v>4287</v>
      </c>
      <c r="AR612" s="384">
        <v>1355.77</v>
      </c>
      <c r="AS612" s="384">
        <v>198.25</v>
      </c>
      <c r="AT612" s="384">
        <v>618</v>
      </c>
      <c r="AU612" s="384">
        <v>13878.15</v>
      </c>
    </row>
    <row r="613" spans="2:47" s="48" customFormat="1" x14ac:dyDescent="0.2">
      <c r="B613" s="48" t="s">
        <v>125</v>
      </c>
      <c r="C613" s="48" t="s">
        <v>453</v>
      </c>
      <c r="D613" s="108">
        <v>2009</v>
      </c>
      <c r="E613" s="82" t="s">
        <v>79</v>
      </c>
      <c r="L613" s="67"/>
      <c r="M613" s="384"/>
      <c r="N613" s="384"/>
      <c r="O613" s="384"/>
      <c r="P613" s="384"/>
      <c r="Q613" s="384"/>
      <c r="R613" s="384"/>
      <c r="S613" s="384"/>
      <c r="Z613" s="67"/>
      <c r="AA613" s="384"/>
      <c r="AB613" s="384"/>
      <c r="AC613" s="384"/>
      <c r="AD613" s="384"/>
      <c r="AE613" s="384"/>
      <c r="AF613" s="384"/>
      <c r="AG613" s="384"/>
      <c r="AH613" s="53" t="s">
        <v>103</v>
      </c>
      <c r="AI613" s="53" t="s">
        <v>103</v>
      </c>
      <c r="AJ613" s="53" t="s">
        <v>103</v>
      </c>
      <c r="AK613" s="53" t="s">
        <v>103</v>
      </c>
      <c r="AL613" s="53" t="s">
        <v>103</v>
      </c>
      <c r="AM613" s="53" t="s">
        <v>103</v>
      </c>
      <c r="AN613" s="85">
        <v>1890</v>
      </c>
      <c r="AO613" s="384">
        <v>10546.62</v>
      </c>
      <c r="AP613" s="384">
        <v>85.91</v>
      </c>
      <c r="AQ613" s="384">
        <v>566</v>
      </c>
      <c r="AR613" s="384">
        <v>964.17</v>
      </c>
      <c r="AS613" s="384">
        <v>742</v>
      </c>
      <c r="AT613" s="384">
        <v>10.25</v>
      </c>
      <c r="AU613" s="384">
        <v>12914.95</v>
      </c>
    </row>
    <row r="614" spans="2:47" s="48" customFormat="1" x14ac:dyDescent="0.2">
      <c r="B614" s="48" t="s">
        <v>125</v>
      </c>
      <c r="C614" s="48" t="s">
        <v>454</v>
      </c>
      <c r="D614" s="108">
        <v>2009</v>
      </c>
      <c r="E614" s="82" t="s">
        <v>80</v>
      </c>
      <c r="L614" s="67"/>
      <c r="M614" s="384"/>
      <c r="N614" s="384"/>
      <c r="O614" s="384"/>
      <c r="P614" s="384"/>
      <c r="Q614" s="384"/>
      <c r="R614" s="384"/>
      <c r="S614" s="384"/>
      <c r="Z614" s="67"/>
      <c r="AA614" s="384"/>
      <c r="AB614" s="384"/>
      <c r="AC614" s="384"/>
      <c r="AD614" s="384"/>
      <c r="AE614" s="384"/>
      <c r="AF614" s="384"/>
      <c r="AG614" s="384"/>
      <c r="AH614" s="48">
        <v>660</v>
      </c>
      <c r="AI614" s="48">
        <v>0</v>
      </c>
      <c r="AJ614" s="48">
        <v>888</v>
      </c>
      <c r="AK614" s="48">
        <v>48</v>
      </c>
      <c r="AL614" s="48">
        <v>0</v>
      </c>
      <c r="AM614" s="48">
        <v>33</v>
      </c>
      <c r="AN614" s="85">
        <v>1629</v>
      </c>
      <c r="AO614" s="384">
        <v>4884</v>
      </c>
      <c r="AP614" s="384">
        <v>0</v>
      </c>
      <c r="AQ614" s="384">
        <v>6305</v>
      </c>
      <c r="AR614" s="384">
        <v>588</v>
      </c>
      <c r="AS614" s="384">
        <v>0</v>
      </c>
      <c r="AT614" s="384">
        <v>357</v>
      </c>
      <c r="AU614" s="384">
        <v>12134</v>
      </c>
    </row>
    <row r="615" spans="2:47" s="48" customFormat="1" x14ac:dyDescent="0.2">
      <c r="B615" s="48" t="s">
        <v>125</v>
      </c>
      <c r="C615" s="48" t="s">
        <v>455</v>
      </c>
      <c r="D615" s="108">
        <v>2009</v>
      </c>
      <c r="E615" s="83" t="s">
        <v>24</v>
      </c>
      <c r="M615" s="384"/>
      <c r="N615" s="384"/>
      <c r="O615" s="384"/>
      <c r="P615" s="384"/>
      <c r="Q615" s="384"/>
      <c r="R615" s="384"/>
      <c r="S615" s="384"/>
      <c r="AA615" s="384"/>
      <c r="AB615" s="384"/>
      <c r="AC615" s="384"/>
      <c r="AD615" s="384"/>
      <c r="AE615" s="384"/>
      <c r="AF615" s="384"/>
      <c r="AG615" s="384"/>
      <c r="AH615" s="48">
        <v>46344</v>
      </c>
      <c r="AI615" s="48">
        <v>3620</v>
      </c>
      <c r="AJ615" s="48">
        <v>13069</v>
      </c>
      <c r="AK615" s="48">
        <v>3596</v>
      </c>
      <c r="AL615" s="48">
        <v>821</v>
      </c>
      <c r="AM615" s="48">
        <v>306</v>
      </c>
      <c r="AN615" s="50">
        <v>68331</v>
      </c>
      <c r="AO615" s="384">
        <v>326541.00949999999</v>
      </c>
      <c r="AP615" s="384">
        <v>82179.525000000009</v>
      </c>
      <c r="AQ615" s="384">
        <v>163841.505</v>
      </c>
      <c r="AR615" s="384">
        <v>57637.352083333324</v>
      </c>
      <c r="AS615" s="384">
        <v>9305.0300000000007</v>
      </c>
      <c r="AT615" s="384">
        <v>6015.9433333333336</v>
      </c>
      <c r="AU615" s="384">
        <v>645727.36491666664</v>
      </c>
    </row>
    <row r="616" spans="2:47" s="48" customFormat="1" x14ac:dyDescent="0.2">
      <c r="B616" s="48" t="s">
        <v>125</v>
      </c>
      <c r="C616" s="48" t="s">
        <v>456</v>
      </c>
      <c r="D616" s="109">
        <v>2010</v>
      </c>
      <c r="E616" s="48" t="s">
        <v>49</v>
      </c>
      <c r="M616" s="384"/>
      <c r="N616" s="384"/>
      <c r="O616" s="384"/>
      <c r="P616" s="384"/>
      <c r="Q616" s="384"/>
      <c r="R616" s="384"/>
      <c r="S616" s="384"/>
      <c r="AA616" s="384"/>
      <c r="AB616" s="384"/>
      <c r="AC616" s="384"/>
      <c r="AD616" s="384"/>
      <c r="AE616" s="384"/>
      <c r="AF616" s="384"/>
      <c r="AG616" s="384"/>
      <c r="AH616" s="48">
        <v>622</v>
      </c>
      <c r="AI616" s="48">
        <v>14</v>
      </c>
      <c r="AJ616" s="48">
        <v>1186</v>
      </c>
      <c r="AK616" s="48">
        <v>49</v>
      </c>
      <c r="AL616" s="48">
        <v>7</v>
      </c>
      <c r="AM616" s="48">
        <v>23</v>
      </c>
      <c r="AN616" s="50">
        <v>1901</v>
      </c>
      <c r="AO616" s="384">
        <v>4101.08</v>
      </c>
      <c r="AP616" s="384">
        <v>160</v>
      </c>
      <c r="AQ616" s="384">
        <v>10074.5</v>
      </c>
      <c r="AR616" s="384">
        <v>791.25</v>
      </c>
      <c r="AS616" s="384">
        <v>84.5</v>
      </c>
      <c r="AT616" s="384">
        <v>387</v>
      </c>
      <c r="AU616" s="384">
        <v>15598.33</v>
      </c>
    </row>
    <row r="617" spans="2:47" s="48" customFormat="1" x14ac:dyDescent="0.2">
      <c r="B617" s="48" t="s">
        <v>125</v>
      </c>
      <c r="C617" s="48" t="s">
        <v>457</v>
      </c>
      <c r="D617" s="109">
        <v>2010</v>
      </c>
      <c r="E617" s="48" t="s">
        <v>50</v>
      </c>
      <c r="M617" s="384"/>
      <c r="N617" s="384"/>
      <c r="O617" s="384"/>
      <c r="P617" s="384"/>
      <c r="Q617" s="384"/>
      <c r="R617" s="384"/>
      <c r="S617" s="384"/>
      <c r="AA617" s="384"/>
      <c r="AB617" s="384"/>
      <c r="AC617" s="384"/>
      <c r="AD617" s="384"/>
      <c r="AE617" s="384"/>
      <c r="AF617" s="384"/>
      <c r="AG617" s="384"/>
      <c r="AH617" s="48">
        <v>1994</v>
      </c>
      <c r="AI617" s="48">
        <v>0</v>
      </c>
      <c r="AJ617" s="48">
        <v>293</v>
      </c>
      <c r="AK617" s="48">
        <v>109</v>
      </c>
      <c r="AL617" s="48">
        <v>0</v>
      </c>
      <c r="AM617" s="48">
        <v>0</v>
      </c>
      <c r="AN617" s="50">
        <v>2396</v>
      </c>
      <c r="AO617" s="384">
        <v>9315</v>
      </c>
      <c r="AP617" s="384">
        <v>0</v>
      </c>
      <c r="AQ617" s="384">
        <v>8754.42</v>
      </c>
      <c r="AR617" s="384">
        <v>1461</v>
      </c>
      <c r="AS617" s="384">
        <v>0</v>
      </c>
      <c r="AT617" s="384">
        <v>0</v>
      </c>
      <c r="AU617" s="384">
        <v>19530.419999999998</v>
      </c>
    </row>
    <row r="618" spans="2:47" s="48" customFormat="1" x14ac:dyDescent="0.2">
      <c r="B618" s="48" t="s">
        <v>125</v>
      </c>
      <c r="C618" s="48" t="s">
        <v>458</v>
      </c>
      <c r="D618" s="109">
        <v>2010</v>
      </c>
      <c r="E618" s="48" t="s">
        <v>51</v>
      </c>
      <c r="M618" s="384"/>
      <c r="N618" s="384"/>
      <c r="O618" s="384"/>
      <c r="P618" s="384"/>
      <c r="Q618" s="384"/>
      <c r="R618" s="384"/>
      <c r="S618" s="384"/>
      <c r="AA618" s="384"/>
      <c r="AB618" s="384"/>
      <c r="AC618" s="384"/>
      <c r="AD618" s="384"/>
      <c r="AE618" s="384"/>
      <c r="AF618" s="384"/>
      <c r="AG618" s="384"/>
      <c r="AH618" s="53" t="s">
        <v>103</v>
      </c>
      <c r="AI618" s="53" t="s">
        <v>103</v>
      </c>
      <c r="AJ618" s="53" t="s">
        <v>103</v>
      </c>
      <c r="AK618" s="53" t="s">
        <v>103</v>
      </c>
      <c r="AL618" s="53" t="s">
        <v>103</v>
      </c>
      <c r="AM618" s="53" t="s">
        <v>103</v>
      </c>
      <c r="AN618" s="50">
        <v>1778</v>
      </c>
      <c r="AO618" s="384">
        <v>5304.23</v>
      </c>
      <c r="AP618" s="384">
        <v>318.08</v>
      </c>
      <c r="AQ618" s="384">
        <v>93.25</v>
      </c>
      <c r="AR618" s="384">
        <v>249.25</v>
      </c>
      <c r="AS618" s="384">
        <v>515.21</v>
      </c>
      <c r="AT618" s="384">
        <v>76</v>
      </c>
      <c r="AU618" s="384">
        <v>6556.02</v>
      </c>
    </row>
    <row r="619" spans="2:47" s="48" customFormat="1" x14ac:dyDescent="0.2">
      <c r="B619" s="48" t="s">
        <v>125</v>
      </c>
      <c r="C619" s="48" t="s">
        <v>459</v>
      </c>
      <c r="D619" s="109">
        <v>2010</v>
      </c>
      <c r="E619" s="48" t="s">
        <v>52</v>
      </c>
      <c r="M619" s="384"/>
      <c r="N619" s="384"/>
      <c r="O619" s="384"/>
      <c r="P619" s="384"/>
      <c r="Q619" s="384"/>
      <c r="R619" s="384"/>
      <c r="S619" s="384"/>
      <c r="AA619" s="384"/>
      <c r="AB619" s="384"/>
      <c r="AC619" s="384"/>
      <c r="AD619" s="384"/>
      <c r="AE619" s="384"/>
      <c r="AF619" s="384"/>
      <c r="AG619" s="384"/>
      <c r="AH619" s="48">
        <v>431</v>
      </c>
      <c r="AI619" s="48">
        <v>0</v>
      </c>
      <c r="AJ619" s="48">
        <v>239</v>
      </c>
      <c r="AK619" s="48">
        <v>147</v>
      </c>
      <c r="AL619" s="48">
        <v>0</v>
      </c>
      <c r="AM619" s="48">
        <v>0</v>
      </c>
      <c r="AN619" s="50">
        <v>817</v>
      </c>
      <c r="AO619" s="384">
        <v>3302.14</v>
      </c>
      <c r="AP619" s="384">
        <v>0</v>
      </c>
      <c r="AQ619" s="384">
        <v>2898.92</v>
      </c>
      <c r="AR619" s="384">
        <v>2023</v>
      </c>
      <c r="AS619" s="384">
        <v>0</v>
      </c>
      <c r="AT619" s="384">
        <v>0</v>
      </c>
      <c r="AU619" s="384">
        <v>8224.06</v>
      </c>
    </row>
    <row r="620" spans="2:47" s="48" customFormat="1" x14ac:dyDescent="0.2">
      <c r="B620" s="48" t="s">
        <v>125</v>
      </c>
      <c r="C620" s="48" t="s">
        <v>460</v>
      </c>
      <c r="D620" s="109">
        <v>2010</v>
      </c>
      <c r="E620" s="48" t="s">
        <v>53</v>
      </c>
      <c r="M620" s="384"/>
      <c r="N620" s="384"/>
      <c r="O620" s="384"/>
      <c r="P620" s="384"/>
      <c r="Q620" s="384"/>
      <c r="R620" s="384"/>
      <c r="S620" s="384"/>
      <c r="AA620" s="384"/>
      <c r="AB620" s="384"/>
      <c r="AC620" s="384"/>
      <c r="AD620" s="384"/>
      <c r="AE620" s="384"/>
      <c r="AF620" s="384"/>
      <c r="AG620" s="384"/>
      <c r="AH620" s="53" t="s">
        <v>103</v>
      </c>
      <c r="AI620" s="53" t="s">
        <v>103</v>
      </c>
      <c r="AJ620" s="53" t="s">
        <v>103</v>
      </c>
      <c r="AK620" s="53" t="s">
        <v>103</v>
      </c>
      <c r="AL620" s="53" t="s">
        <v>103</v>
      </c>
      <c r="AM620" s="53" t="s">
        <v>103</v>
      </c>
      <c r="AN620" s="50">
        <v>743</v>
      </c>
      <c r="AO620" s="384">
        <v>237.25</v>
      </c>
      <c r="AP620" s="384">
        <v>1414.86</v>
      </c>
      <c r="AQ620" s="384">
        <v>4871.4799999999996</v>
      </c>
      <c r="AR620" s="384">
        <v>28.75</v>
      </c>
      <c r="AS620" s="384">
        <v>12.25</v>
      </c>
      <c r="AT620" s="384">
        <v>129.32</v>
      </c>
      <c r="AU620" s="384">
        <v>6693.91</v>
      </c>
    </row>
    <row r="621" spans="2:47" s="48" customFormat="1" x14ac:dyDescent="0.2">
      <c r="B621" s="48" t="s">
        <v>125</v>
      </c>
      <c r="C621" s="48" t="s">
        <v>461</v>
      </c>
      <c r="D621" s="109">
        <v>2010</v>
      </c>
      <c r="E621" s="48" t="s">
        <v>54</v>
      </c>
      <c r="M621" s="384"/>
      <c r="N621" s="384"/>
      <c r="O621" s="384"/>
      <c r="P621" s="384"/>
      <c r="Q621" s="384"/>
      <c r="R621" s="384"/>
      <c r="S621" s="384"/>
      <c r="AA621" s="384"/>
      <c r="AB621" s="384"/>
      <c r="AC621" s="384"/>
      <c r="AD621" s="384"/>
      <c r="AE621" s="384"/>
      <c r="AF621" s="384"/>
      <c r="AG621" s="384"/>
      <c r="AH621" s="53" t="s">
        <v>103</v>
      </c>
      <c r="AI621" s="53" t="s">
        <v>103</v>
      </c>
      <c r="AJ621" s="53" t="s">
        <v>103</v>
      </c>
      <c r="AK621" s="53" t="s">
        <v>103</v>
      </c>
      <c r="AL621" s="53" t="s">
        <v>103</v>
      </c>
      <c r="AM621" s="53" t="s">
        <v>103</v>
      </c>
      <c r="AN621" s="50">
        <v>2409</v>
      </c>
      <c r="AO621" s="384">
        <v>5687.75</v>
      </c>
      <c r="AP621" s="384">
        <v>61.25</v>
      </c>
      <c r="AQ621" s="384">
        <v>27710.16</v>
      </c>
      <c r="AR621" s="384">
        <v>1522.25</v>
      </c>
      <c r="AS621" s="384">
        <v>16.75</v>
      </c>
      <c r="AT621" s="384">
        <v>0</v>
      </c>
      <c r="AU621" s="384">
        <v>34998.160000000003</v>
      </c>
    </row>
    <row r="622" spans="2:47" s="48" customFormat="1" x14ac:dyDescent="0.2">
      <c r="B622" s="48" t="s">
        <v>125</v>
      </c>
      <c r="C622" s="48" t="s">
        <v>462</v>
      </c>
      <c r="D622" s="109">
        <v>2010</v>
      </c>
      <c r="E622" s="48" t="s">
        <v>55</v>
      </c>
      <c r="M622" s="384"/>
      <c r="N622" s="384"/>
      <c r="O622" s="384"/>
      <c r="P622" s="384"/>
      <c r="Q622" s="384"/>
      <c r="R622" s="384"/>
      <c r="S622" s="384"/>
      <c r="AA622" s="384"/>
      <c r="AB622" s="384"/>
      <c r="AC622" s="384"/>
      <c r="AD622" s="384"/>
      <c r="AE622" s="384"/>
      <c r="AF622" s="384"/>
      <c r="AG622" s="384"/>
      <c r="AH622" s="53" t="s">
        <v>103</v>
      </c>
      <c r="AI622" s="53" t="s">
        <v>103</v>
      </c>
      <c r="AJ622" s="53" t="s">
        <v>103</v>
      </c>
      <c r="AK622" s="53" t="s">
        <v>103</v>
      </c>
      <c r="AL622" s="53" t="s">
        <v>103</v>
      </c>
      <c r="AM622" s="53" t="s">
        <v>103</v>
      </c>
      <c r="AN622" s="50">
        <v>2205</v>
      </c>
      <c r="AO622" s="384">
        <v>8694.9</v>
      </c>
      <c r="AP622" s="384">
        <v>1968.42</v>
      </c>
      <c r="AQ622" s="384">
        <v>1345.25</v>
      </c>
      <c r="AR622" s="384">
        <v>1792.12</v>
      </c>
      <c r="AS622" s="384">
        <v>1419.84</v>
      </c>
      <c r="AT622" s="384">
        <v>13</v>
      </c>
      <c r="AU622" s="384">
        <v>15233.53</v>
      </c>
    </row>
    <row r="623" spans="2:47" s="48" customFormat="1" x14ac:dyDescent="0.2">
      <c r="B623" s="48" t="s">
        <v>125</v>
      </c>
      <c r="C623" s="48" t="s">
        <v>463</v>
      </c>
      <c r="D623" s="109">
        <v>2010</v>
      </c>
      <c r="E623" s="48" t="s">
        <v>56</v>
      </c>
      <c r="M623" s="384"/>
      <c r="N623" s="384"/>
      <c r="O623" s="384"/>
      <c r="P623" s="384"/>
      <c r="Q623" s="384"/>
      <c r="R623" s="384"/>
      <c r="S623" s="384"/>
      <c r="AA623" s="384"/>
      <c r="AB623" s="384"/>
      <c r="AC623" s="384"/>
      <c r="AD623" s="384"/>
      <c r="AE623" s="384"/>
      <c r="AF623" s="384"/>
      <c r="AG623" s="384"/>
      <c r="AH623" s="48">
        <v>1187</v>
      </c>
      <c r="AI623" s="48">
        <v>166</v>
      </c>
      <c r="AJ623" s="48">
        <v>460</v>
      </c>
      <c r="AK623" s="48">
        <v>85</v>
      </c>
      <c r="AL623" s="48">
        <v>15</v>
      </c>
      <c r="AM623" s="48">
        <v>5</v>
      </c>
      <c r="AN623" s="50">
        <v>1918</v>
      </c>
      <c r="AO623" s="384">
        <v>7807.7</v>
      </c>
      <c r="AP623" s="384">
        <v>7677.27</v>
      </c>
      <c r="AQ623" s="384">
        <v>6968.18</v>
      </c>
      <c r="AR623" s="384">
        <v>1262.8399999999999</v>
      </c>
      <c r="AS623" s="384">
        <v>670.81</v>
      </c>
      <c r="AT623" s="384">
        <v>127.11</v>
      </c>
      <c r="AU623" s="384">
        <v>24513.91</v>
      </c>
    </row>
    <row r="624" spans="2:47" s="48" customFormat="1" x14ac:dyDescent="0.2">
      <c r="B624" s="48" t="s">
        <v>125</v>
      </c>
      <c r="C624" s="48" t="s">
        <v>464</v>
      </c>
      <c r="D624" s="109">
        <v>2010</v>
      </c>
      <c r="E624" s="48" t="s">
        <v>57</v>
      </c>
      <c r="M624" s="384"/>
      <c r="N624" s="384"/>
      <c r="O624" s="384"/>
      <c r="P624" s="384"/>
      <c r="Q624" s="384"/>
      <c r="R624" s="384"/>
      <c r="S624" s="384"/>
      <c r="AA624" s="384"/>
      <c r="AB624" s="384"/>
      <c r="AC624" s="384"/>
      <c r="AD624" s="384"/>
      <c r="AE624" s="384"/>
      <c r="AF624" s="384"/>
      <c r="AG624" s="384"/>
      <c r="AH624" s="53" t="s">
        <v>103</v>
      </c>
      <c r="AI624" s="53" t="s">
        <v>103</v>
      </c>
      <c r="AJ624" s="53" t="s">
        <v>103</v>
      </c>
      <c r="AK624" s="53" t="s">
        <v>103</v>
      </c>
      <c r="AL624" s="53" t="s">
        <v>103</v>
      </c>
      <c r="AM624" s="53" t="s">
        <v>103</v>
      </c>
      <c r="AN624" s="50">
        <v>1490</v>
      </c>
      <c r="AO624" s="384">
        <v>5312.4</v>
      </c>
      <c r="AP624" s="384">
        <v>5943.79</v>
      </c>
      <c r="AQ624" s="384">
        <v>3824.33</v>
      </c>
      <c r="AR624" s="384">
        <v>1215.5999999999999</v>
      </c>
      <c r="AS624" s="384">
        <v>256.22000000000003</v>
      </c>
      <c r="AT624" s="384">
        <v>13.87</v>
      </c>
      <c r="AU624" s="384">
        <v>16566.21</v>
      </c>
    </row>
    <row r="625" spans="2:47" s="48" customFormat="1" x14ac:dyDescent="0.2">
      <c r="B625" s="48" t="s">
        <v>125</v>
      </c>
      <c r="C625" s="48" t="s">
        <v>465</v>
      </c>
      <c r="D625" s="109">
        <v>2010</v>
      </c>
      <c r="E625" s="48" t="s">
        <v>58</v>
      </c>
      <c r="M625" s="384"/>
      <c r="N625" s="384"/>
      <c r="O625" s="384"/>
      <c r="P625" s="384"/>
      <c r="Q625" s="384"/>
      <c r="R625" s="384"/>
      <c r="S625" s="384"/>
      <c r="AA625" s="384"/>
      <c r="AB625" s="384"/>
      <c r="AC625" s="384"/>
      <c r="AD625" s="384"/>
      <c r="AE625" s="384"/>
      <c r="AF625" s="384"/>
      <c r="AG625" s="384"/>
      <c r="AH625" s="48">
        <v>464</v>
      </c>
      <c r="AI625" s="48">
        <v>233</v>
      </c>
      <c r="AJ625" s="48">
        <v>654</v>
      </c>
      <c r="AK625" s="48">
        <v>157</v>
      </c>
      <c r="AL625" s="48">
        <v>21</v>
      </c>
      <c r="AM625" s="48">
        <v>31</v>
      </c>
      <c r="AN625" s="50">
        <v>1560</v>
      </c>
      <c r="AO625" s="384">
        <v>2128</v>
      </c>
      <c r="AP625" s="384">
        <v>7358.02</v>
      </c>
      <c r="AQ625" s="384">
        <v>7129.95</v>
      </c>
      <c r="AR625" s="384">
        <v>1886.28</v>
      </c>
      <c r="AS625" s="384">
        <v>209.2</v>
      </c>
      <c r="AT625" s="384">
        <v>739.33</v>
      </c>
      <c r="AU625" s="384">
        <v>19450.78</v>
      </c>
    </row>
    <row r="626" spans="2:47" s="48" customFormat="1" x14ac:dyDescent="0.2">
      <c r="B626" s="48" t="s">
        <v>125</v>
      </c>
      <c r="C626" s="48" t="s">
        <v>466</v>
      </c>
      <c r="D626" s="109">
        <v>2010</v>
      </c>
      <c r="E626" s="48" t="s">
        <v>59</v>
      </c>
      <c r="M626" s="384"/>
      <c r="N626" s="384"/>
      <c r="O626" s="384"/>
      <c r="P626" s="384"/>
      <c r="Q626" s="384"/>
      <c r="R626" s="384"/>
      <c r="S626" s="384"/>
      <c r="AA626" s="384"/>
      <c r="AB626" s="384"/>
      <c r="AC626" s="384"/>
      <c r="AD626" s="384"/>
      <c r="AE626" s="384"/>
      <c r="AF626" s="384"/>
      <c r="AG626" s="384"/>
      <c r="AH626" s="53" t="s">
        <v>103</v>
      </c>
      <c r="AI626" s="53" t="s">
        <v>103</v>
      </c>
      <c r="AJ626" s="53" t="s">
        <v>103</v>
      </c>
      <c r="AK626" s="53" t="s">
        <v>103</v>
      </c>
      <c r="AL626" s="53" t="s">
        <v>103</v>
      </c>
      <c r="AM626" s="53" t="s">
        <v>103</v>
      </c>
      <c r="AN626" s="50">
        <v>955</v>
      </c>
      <c r="AO626" s="384">
        <v>5842</v>
      </c>
      <c r="AP626" s="384">
        <v>31</v>
      </c>
      <c r="AQ626" s="384">
        <v>1083.5</v>
      </c>
      <c r="AR626" s="384">
        <v>1107.5</v>
      </c>
      <c r="AS626" s="384">
        <v>12.5</v>
      </c>
      <c r="AT626" s="384">
        <v>0</v>
      </c>
      <c r="AU626" s="384">
        <v>8076.5</v>
      </c>
    </row>
    <row r="627" spans="2:47" s="48" customFormat="1" x14ac:dyDescent="0.2">
      <c r="B627" s="48" t="s">
        <v>125</v>
      </c>
      <c r="C627" s="48" t="s">
        <v>467</v>
      </c>
      <c r="D627" s="109">
        <v>2010</v>
      </c>
      <c r="E627" s="48" t="s">
        <v>60</v>
      </c>
      <c r="M627" s="384"/>
      <c r="N627" s="384"/>
      <c r="O627" s="384"/>
      <c r="P627" s="384"/>
      <c r="Q627" s="384"/>
      <c r="R627" s="384"/>
      <c r="S627" s="384"/>
      <c r="AA627" s="384"/>
      <c r="AB627" s="384"/>
      <c r="AC627" s="384"/>
      <c r="AD627" s="384"/>
      <c r="AE627" s="384"/>
      <c r="AF627" s="384"/>
      <c r="AG627" s="384"/>
      <c r="AH627" s="48">
        <v>2380</v>
      </c>
      <c r="AI627" s="48">
        <v>135</v>
      </c>
      <c r="AJ627" s="48">
        <v>1581</v>
      </c>
      <c r="AK627" s="48">
        <v>476</v>
      </c>
      <c r="AL627" s="48">
        <v>24</v>
      </c>
      <c r="AM627" s="48">
        <v>0</v>
      </c>
      <c r="AN627" s="50">
        <v>4596</v>
      </c>
      <c r="AO627" s="384">
        <v>11877.87</v>
      </c>
      <c r="AP627" s="384">
        <v>3503.5</v>
      </c>
      <c r="AQ627" s="384">
        <v>22386.71</v>
      </c>
      <c r="AR627" s="384">
        <v>5987.56</v>
      </c>
      <c r="AS627" s="384">
        <v>310.92</v>
      </c>
      <c r="AT627" s="384">
        <v>0</v>
      </c>
      <c r="AU627" s="384">
        <v>44066.559999999998</v>
      </c>
    </row>
    <row r="628" spans="2:47" s="48" customFormat="1" x14ac:dyDescent="0.2">
      <c r="B628" s="48" t="s">
        <v>125</v>
      </c>
      <c r="C628" s="48" t="s">
        <v>468</v>
      </c>
      <c r="D628" s="109">
        <v>2010</v>
      </c>
      <c r="E628" s="48" t="s">
        <v>61</v>
      </c>
      <c r="M628" s="384"/>
      <c r="N628" s="384"/>
      <c r="O628" s="384"/>
      <c r="P628" s="384"/>
      <c r="Q628" s="384"/>
      <c r="R628" s="384"/>
      <c r="S628" s="384"/>
      <c r="AA628" s="384"/>
      <c r="AB628" s="384"/>
      <c r="AC628" s="384"/>
      <c r="AD628" s="384"/>
      <c r="AE628" s="384"/>
      <c r="AF628" s="384"/>
      <c r="AG628" s="384"/>
      <c r="AH628" s="48">
        <v>571</v>
      </c>
      <c r="AI628" s="48">
        <v>0</v>
      </c>
      <c r="AJ628" s="48">
        <v>0</v>
      </c>
      <c r="AK628" s="48">
        <v>0</v>
      </c>
      <c r="AL628" s="48">
        <v>0</v>
      </c>
      <c r="AM628" s="48">
        <v>0</v>
      </c>
      <c r="AN628" s="50">
        <v>571</v>
      </c>
      <c r="AO628" s="384">
        <v>5794.26</v>
      </c>
      <c r="AP628" s="384">
        <v>0</v>
      </c>
      <c r="AQ628" s="384">
        <v>0</v>
      </c>
      <c r="AR628" s="384">
        <v>0</v>
      </c>
      <c r="AS628" s="384">
        <v>0</v>
      </c>
      <c r="AT628" s="384">
        <v>0</v>
      </c>
      <c r="AU628" s="384">
        <v>5794.26</v>
      </c>
    </row>
    <row r="629" spans="2:47" s="48" customFormat="1" x14ac:dyDescent="0.2">
      <c r="B629" s="48" t="s">
        <v>125</v>
      </c>
      <c r="C629" s="48" t="s">
        <v>469</v>
      </c>
      <c r="D629" s="109">
        <v>2010</v>
      </c>
      <c r="E629" s="48" t="s">
        <v>62</v>
      </c>
      <c r="M629" s="384"/>
      <c r="N629" s="384"/>
      <c r="O629" s="384"/>
      <c r="P629" s="384"/>
      <c r="Q629" s="384"/>
      <c r="R629" s="384"/>
      <c r="S629" s="384"/>
      <c r="AA629" s="384"/>
      <c r="AB629" s="384"/>
      <c r="AC629" s="384"/>
      <c r="AD629" s="384"/>
      <c r="AE629" s="384"/>
      <c r="AF629" s="384"/>
      <c r="AG629" s="384"/>
      <c r="AH629" s="48">
        <v>1508</v>
      </c>
      <c r="AI629" s="48">
        <v>262</v>
      </c>
      <c r="AJ629" s="48">
        <v>463</v>
      </c>
      <c r="AK629" s="48">
        <v>219</v>
      </c>
      <c r="AL629" s="48">
        <v>91</v>
      </c>
      <c r="AM629" s="48">
        <v>51</v>
      </c>
      <c r="AN629" s="50">
        <v>2594</v>
      </c>
      <c r="AO629" s="384">
        <v>8349.5400000000009</v>
      </c>
      <c r="AP629" s="384">
        <v>5724.69</v>
      </c>
      <c r="AQ629" s="384">
        <v>5687.36</v>
      </c>
      <c r="AR629" s="384">
        <v>2416.73</v>
      </c>
      <c r="AS629" s="384">
        <v>992.18</v>
      </c>
      <c r="AT629" s="384">
        <v>1122.96</v>
      </c>
      <c r="AU629" s="384">
        <v>24293.46</v>
      </c>
    </row>
    <row r="630" spans="2:47" s="48" customFormat="1" x14ac:dyDescent="0.2">
      <c r="B630" s="48" t="s">
        <v>125</v>
      </c>
      <c r="C630" s="48" t="s">
        <v>470</v>
      </c>
      <c r="D630" s="109">
        <v>2010</v>
      </c>
      <c r="E630" s="48" t="s">
        <v>63</v>
      </c>
      <c r="M630" s="384"/>
      <c r="N630" s="384"/>
      <c r="O630" s="384"/>
      <c r="P630" s="384"/>
      <c r="Q630" s="384"/>
      <c r="R630" s="384"/>
      <c r="S630" s="384"/>
      <c r="AA630" s="384"/>
      <c r="AB630" s="384"/>
      <c r="AC630" s="384"/>
      <c r="AD630" s="384"/>
      <c r="AE630" s="384"/>
      <c r="AF630" s="384"/>
      <c r="AG630" s="384"/>
      <c r="AH630" s="48">
        <v>3591</v>
      </c>
      <c r="AI630" s="48">
        <v>546</v>
      </c>
      <c r="AJ630" s="48">
        <v>187</v>
      </c>
      <c r="AK630" s="48">
        <v>283</v>
      </c>
      <c r="AL630" s="48">
        <v>204</v>
      </c>
      <c r="AM630" s="48">
        <v>23</v>
      </c>
      <c r="AN630" s="50">
        <v>4834</v>
      </c>
      <c r="AO630" s="384">
        <v>33710.26</v>
      </c>
      <c r="AP630" s="384">
        <v>21797.25</v>
      </c>
      <c r="AQ630" s="384">
        <v>2307.5</v>
      </c>
      <c r="AR630" s="384">
        <v>3304.01</v>
      </c>
      <c r="AS630" s="384">
        <v>3468.7</v>
      </c>
      <c r="AT630" s="384">
        <v>350.83</v>
      </c>
      <c r="AU630" s="384">
        <v>64938.55</v>
      </c>
    </row>
    <row r="631" spans="2:47" s="48" customFormat="1" x14ac:dyDescent="0.2">
      <c r="B631" s="48" t="s">
        <v>125</v>
      </c>
      <c r="C631" s="48" t="s">
        <v>471</v>
      </c>
      <c r="D631" s="109">
        <v>2010</v>
      </c>
      <c r="E631" s="48" t="s">
        <v>64</v>
      </c>
      <c r="M631" s="384"/>
      <c r="N631" s="384"/>
      <c r="O631" s="384"/>
      <c r="P631" s="384"/>
      <c r="Q631" s="384"/>
      <c r="R631" s="384"/>
      <c r="S631" s="384"/>
      <c r="AA631" s="384"/>
      <c r="AB631" s="384"/>
      <c r="AC631" s="384"/>
      <c r="AD631" s="384"/>
      <c r="AE631" s="384"/>
      <c r="AF631" s="384"/>
      <c r="AG631" s="384"/>
      <c r="AH631" s="48">
        <v>7782</v>
      </c>
      <c r="AI631" s="48">
        <v>0</v>
      </c>
      <c r="AJ631" s="48">
        <v>68</v>
      </c>
      <c r="AK631" s="48">
        <v>49</v>
      </c>
      <c r="AL631" s="48">
        <v>0</v>
      </c>
      <c r="AM631" s="48">
        <v>0</v>
      </c>
      <c r="AN631" s="50">
        <v>7899</v>
      </c>
      <c r="AO631" s="384">
        <v>75477.25</v>
      </c>
      <c r="AP631" s="384">
        <v>0</v>
      </c>
      <c r="AQ631" s="384">
        <v>864.5</v>
      </c>
      <c r="AR631" s="384">
        <v>1462.75</v>
      </c>
      <c r="AS631" s="384">
        <v>0</v>
      </c>
      <c r="AT631" s="384">
        <v>0</v>
      </c>
      <c r="AU631" s="384">
        <v>77804.5</v>
      </c>
    </row>
    <row r="632" spans="2:47" s="48" customFormat="1" x14ac:dyDescent="0.2">
      <c r="B632" s="48" t="s">
        <v>125</v>
      </c>
      <c r="C632" s="48" t="s">
        <v>472</v>
      </c>
      <c r="D632" s="109">
        <v>2010</v>
      </c>
      <c r="E632" s="48" t="s">
        <v>65</v>
      </c>
      <c r="M632" s="384"/>
      <c r="N632" s="384"/>
      <c r="O632" s="384"/>
      <c r="P632" s="384"/>
      <c r="Q632" s="384"/>
      <c r="R632" s="384"/>
      <c r="S632" s="384"/>
      <c r="AA632" s="384"/>
      <c r="AB632" s="384"/>
      <c r="AC632" s="384"/>
      <c r="AD632" s="384"/>
      <c r="AE632" s="384"/>
      <c r="AF632" s="384"/>
      <c r="AG632" s="384"/>
      <c r="AH632" s="53" t="s">
        <v>103</v>
      </c>
      <c r="AI632" s="53" t="s">
        <v>103</v>
      </c>
      <c r="AJ632" s="53" t="s">
        <v>103</v>
      </c>
      <c r="AK632" s="53" t="s">
        <v>103</v>
      </c>
      <c r="AL632" s="53" t="s">
        <v>103</v>
      </c>
      <c r="AM632" s="53" t="s">
        <v>103</v>
      </c>
      <c r="AN632" s="50">
        <v>2038</v>
      </c>
      <c r="AO632" s="384">
        <v>9642.51</v>
      </c>
      <c r="AP632" s="384">
        <v>5</v>
      </c>
      <c r="AQ632" s="384">
        <v>2356.0500000000002</v>
      </c>
      <c r="AR632" s="384">
        <v>868.5</v>
      </c>
      <c r="AS632" s="384">
        <v>0</v>
      </c>
      <c r="AT632" s="384">
        <v>0</v>
      </c>
      <c r="AU632" s="384">
        <v>12872.06</v>
      </c>
    </row>
    <row r="633" spans="2:47" s="48" customFormat="1" x14ac:dyDescent="0.2">
      <c r="B633" s="48" t="s">
        <v>125</v>
      </c>
      <c r="C633" s="48" t="s">
        <v>473</v>
      </c>
      <c r="D633" s="109">
        <v>2010</v>
      </c>
      <c r="E633" s="48" t="s">
        <v>66</v>
      </c>
      <c r="M633" s="384"/>
      <c r="N633" s="384"/>
      <c r="O633" s="384"/>
      <c r="P633" s="384"/>
      <c r="Q633" s="384"/>
      <c r="R633" s="384"/>
      <c r="S633" s="384"/>
      <c r="AA633" s="384"/>
      <c r="AB633" s="384"/>
      <c r="AC633" s="384"/>
      <c r="AD633" s="384"/>
      <c r="AE633" s="384"/>
      <c r="AF633" s="384"/>
      <c r="AG633" s="384"/>
      <c r="AH633" s="53" t="s">
        <v>103</v>
      </c>
      <c r="AI633" s="53" t="s">
        <v>103</v>
      </c>
      <c r="AJ633" s="53" t="s">
        <v>103</v>
      </c>
      <c r="AK633" s="53" t="s">
        <v>103</v>
      </c>
      <c r="AL633" s="53" t="s">
        <v>103</v>
      </c>
      <c r="AM633" s="53" t="s">
        <v>103</v>
      </c>
      <c r="AN633" s="50">
        <v>1396</v>
      </c>
      <c r="AO633" s="384">
        <v>8299.18</v>
      </c>
      <c r="AP633" s="384">
        <v>1934.77</v>
      </c>
      <c r="AQ633" s="384">
        <v>4668.75</v>
      </c>
      <c r="AR633" s="384">
        <v>0</v>
      </c>
      <c r="AS633" s="384">
        <v>10.5</v>
      </c>
      <c r="AT633" s="384">
        <v>0</v>
      </c>
      <c r="AU633" s="384">
        <v>14913.2</v>
      </c>
    </row>
    <row r="634" spans="2:47" s="48" customFormat="1" x14ac:dyDescent="0.2">
      <c r="B634" s="48" t="s">
        <v>125</v>
      </c>
      <c r="C634" s="48" t="s">
        <v>474</v>
      </c>
      <c r="D634" s="109">
        <v>2010</v>
      </c>
      <c r="E634" s="48" t="s">
        <v>67</v>
      </c>
      <c r="M634" s="384"/>
      <c r="N634" s="384"/>
      <c r="O634" s="384"/>
      <c r="P634" s="384"/>
      <c r="Q634" s="384"/>
      <c r="R634" s="384"/>
      <c r="S634" s="384"/>
      <c r="AA634" s="384"/>
      <c r="AB634" s="384"/>
      <c r="AC634" s="384"/>
      <c r="AD634" s="384"/>
      <c r="AE634" s="384"/>
      <c r="AF634" s="384"/>
      <c r="AG634" s="384"/>
      <c r="AH634" s="48">
        <v>374</v>
      </c>
      <c r="AI634" s="48">
        <v>0</v>
      </c>
      <c r="AJ634" s="48">
        <v>496</v>
      </c>
      <c r="AK634" s="48">
        <v>111</v>
      </c>
      <c r="AL634" s="48">
        <v>0</v>
      </c>
      <c r="AM634" s="48">
        <v>0</v>
      </c>
      <c r="AN634" s="50">
        <v>981</v>
      </c>
      <c r="AO634" s="384">
        <v>1688.25</v>
      </c>
      <c r="AP634" s="384">
        <v>0</v>
      </c>
      <c r="AQ634" s="384">
        <v>7669.43</v>
      </c>
      <c r="AR634" s="384">
        <v>1361.01</v>
      </c>
      <c r="AS634" s="384">
        <v>0</v>
      </c>
      <c r="AT634" s="384">
        <v>0</v>
      </c>
      <c r="AU634" s="384">
        <v>10718.69</v>
      </c>
    </row>
    <row r="635" spans="2:47" s="48" customFormat="1" x14ac:dyDescent="0.2">
      <c r="B635" s="48" t="s">
        <v>125</v>
      </c>
      <c r="C635" s="48" t="s">
        <v>475</v>
      </c>
      <c r="D635" s="109">
        <v>2010</v>
      </c>
      <c r="E635" s="48" t="s">
        <v>68</v>
      </c>
      <c r="M635" s="384"/>
      <c r="N635" s="384"/>
      <c r="O635" s="384"/>
      <c r="P635" s="384"/>
      <c r="Q635" s="384"/>
      <c r="R635" s="384"/>
      <c r="S635" s="384"/>
      <c r="AA635" s="384"/>
      <c r="AB635" s="384"/>
      <c r="AC635" s="384"/>
      <c r="AD635" s="384"/>
      <c r="AE635" s="384"/>
      <c r="AF635" s="384"/>
      <c r="AG635" s="384"/>
      <c r="AH635" s="48">
        <v>869</v>
      </c>
      <c r="AI635" s="48">
        <v>110</v>
      </c>
      <c r="AJ635" s="48">
        <v>137</v>
      </c>
      <c r="AK635" s="48">
        <v>33</v>
      </c>
      <c r="AL635" s="48">
        <v>22</v>
      </c>
      <c r="AM635" s="48">
        <v>8</v>
      </c>
      <c r="AN635" s="50">
        <v>1179</v>
      </c>
      <c r="AO635" s="384">
        <v>6369.62</v>
      </c>
      <c r="AP635" s="384">
        <v>1494.53</v>
      </c>
      <c r="AQ635" s="384">
        <v>1508.09</v>
      </c>
      <c r="AR635" s="384">
        <v>590.33000000000004</v>
      </c>
      <c r="AS635" s="384">
        <v>302.10000000000002</v>
      </c>
      <c r="AT635" s="384">
        <v>293.52999999999997</v>
      </c>
      <c r="AU635" s="384">
        <v>10558.2</v>
      </c>
    </row>
    <row r="636" spans="2:47" s="48" customFormat="1" x14ac:dyDescent="0.2">
      <c r="B636" s="48" t="s">
        <v>125</v>
      </c>
      <c r="C636" s="48" t="s">
        <v>476</v>
      </c>
      <c r="D636" s="109">
        <v>2010</v>
      </c>
      <c r="E636" s="48" t="s">
        <v>69</v>
      </c>
      <c r="M636" s="384"/>
      <c r="N636" s="384"/>
      <c r="O636" s="384"/>
      <c r="P636" s="384"/>
      <c r="Q636" s="384"/>
      <c r="R636" s="384"/>
      <c r="S636" s="384"/>
      <c r="AA636" s="384"/>
      <c r="AB636" s="384"/>
      <c r="AC636" s="384"/>
      <c r="AD636" s="384"/>
      <c r="AE636" s="384"/>
      <c r="AF636" s="384"/>
      <c r="AG636" s="384"/>
      <c r="AH636" s="48">
        <v>907</v>
      </c>
      <c r="AI636" s="48">
        <v>0</v>
      </c>
      <c r="AJ636" s="48">
        <v>183</v>
      </c>
      <c r="AK636" s="48">
        <v>330</v>
      </c>
      <c r="AL636" s="48">
        <v>0</v>
      </c>
      <c r="AM636" s="48">
        <v>0</v>
      </c>
      <c r="AN636" s="50">
        <v>1420</v>
      </c>
      <c r="AO636" s="384">
        <v>5876.14</v>
      </c>
      <c r="AP636" s="384">
        <v>0</v>
      </c>
      <c r="AQ636" s="384">
        <v>1620.15</v>
      </c>
      <c r="AR636" s="384">
        <v>3529.08</v>
      </c>
      <c r="AS636" s="384">
        <v>0</v>
      </c>
      <c r="AT636" s="384">
        <v>0</v>
      </c>
      <c r="AU636" s="384">
        <v>11025.37</v>
      </c>
    </row>
    <row r="637" spans="2:47" s="48" customFormat="1" x14ac:dyDescent="0.2">
      <c r="B637" s="48" t="s">
        <v>125</v>
      </c>
      <c r="C637" s="48" t="s">
        <v>477</v>
      </c>
      <c r="D637" s="109">
        <v>2010</v>
      </c>
      <c r="E637" s="48" t="s">
        <v>70</v>
      </c>
      <c r="M637" s="384"/>
      <c r="N637" s="384"/>
      <c r="O637" s="384"/>
      <c r="P637" s="384"/>
      <c r="Q637" s="384"/>
      <c r="R637" s="384"/>
      <c r="S637" s="384"/>
      <c r="AA637" s="384"/>
      <c r="AB637" s="384"/>
      <c r="AC637" s="384"/>
      <c r="AD637" s="384"/>
      <c r="AE637" s="384"/>
      <c r="AF637" s="384"/>
      <c r="AG637" s="384"/>
      <c r="AH637" s="53" t="s">
        <v>103</v>
      </c>
      <c r="AI637" s="53" t="s">
        <v>103</v>
      </c>
      <c r="AJ637" s="53" t="s">
        <v>103</v>
      </c>
      <c r="AK637" s="53" t="s">
        <v>103</v>
      </c>
      <c r="AL637" s="53" t="s">
        <v>103</v>
      </c>
      <c r="AM637" s="53" t="s">
        <v>103</v>
      </c>
      <c r="AN637" s="50">
        <v>3690</v>
      </c>
      <c r="AO637" s="384">
        <v>22844</v>
      </c>
      <c r="AP637" s="384">
        <v>0</v>
      </c>
      <c r="AQ637" s="384">
        <v>4545.25</v>
      </c>
      <c r="AR637" s="384">
        <v>7429</v>
      </c>
      <c r="AS637" s="384">
        <v>93</v>
      </c>
      <c r="AT637" s="384">
        <v>0</v>
      </c>
      <c r="AU637" s="384">
        <v>34911.25</v>
      </c>
    </row>
    <row r="638" spans="2:47" s="48" customFormat="1" x14ac:dyDescent="0.2">
      <c r="B638" s="48" t="s">
        <v>125</v>
      </c>
      <c r="C638" s="48" t="s">
        <v>478</v>
      </c>
      <c r="D638" s="109">
        <v>2010</v>
      </c>
      <c r="E638" s="48" t="s">
        <v>71</v>
      </c>
      <c r="M638" s="384"/>
      <c r="N638" s="384"/>
      <c r="O638" s="384"/>
      <c r="P638" s="384"/>
      <c r="Q638" s="384"/>
      <c r="R638" s="384"/>
      <c r="S638" s="384"/>
      <c r="AA638" s="384"/>
      <c r="AB638" s="384"/>
      <c r="AC638" s="384"/>
      <c r="AD638" s="384"/>
      <c r="AE638" s="384"/>
      <c r="AF638" s="384"/>
      <c r="AG638" s="384"/>
      <c r="AH638" s="48">
        <v>286</v>
      </c>
      <c r="AI638" s="48">
        <v>0</v>
      </c>
      <c r="AJ638" s="48">
        <v>0</v>
      </c>
      <c r="AK638" s="48">
        <v>0</v>
      </c>
      <c r="AL638" s="48">
        <v>0</v>
      </c>
      <c r="AM638" s="48">
        <v>0</v>
      </c>
      <c r="AN638" s="50">
        <v>286</v>
      </c>
      <c r="AO638" s="384">
        <v>1819.03</v>
      </c>
      <c r="AP638" s="384">
        <v>0</v>
      </c>
      <c r="AQ638" s="384">
        <v>0</v>
      </c>
      <c r="AR638" s="384">
        <v>0</v>
      </c>
      <c r="AS638" s="384">
        <v>0</v>
      </c>
      <c r="AT638" s="384">
        <v>0</v>
      </c>
      <c r="AU638" s="384">
        <v>1819.03</v>
      </c>
    </row>
    <row r="639" spans="2:47" s="48" customFormat="1" x14ac:dyDescent="0.2">
      <c r="B639" s="48" t="s">
        <v>125</v>
      </c>
      <c r="C639" s="48" t="s">
        <v>479</v>
      </c>
      <c r="D639" s="109">
        <v>2010</v>
      </c>
      <c r="E639" s="48" t="s">
        <v>72</v>
      </c>
      <c r="M639" s="384"/>
      <c r="N639" s="384"/>
      <c r="O639" s="384"/>
      <c r="P639" s="384"/>
      <c r="Q639" s="384"/>
      <c r="R639" s="384"/>
      <c r="S639" s="384"/>
      <c r="AA639" s="384"/>
      <c r="AB639" s="384"/>
      <c r="AC639" s="384"/>
      <c r="AD639" s="384"/>
      <c r="AE639" s="384"/>
      <c r="AF639" s="384"/>
      <c r="AG639" s="384"/>
      <c r="AH639" s="48">
        <v>1059</v>
      </c>
      <c r="AI639" s="48">
        <v>38</v>
      </c>
      <c r="AJ639" s="48">
        <v>302</v>
      </c>
      <c r="AK639" s="48">
        <v>80</v>
      </c>
      <c r="AL639" s="48">
        <v>27</v>
      </c>
      <c r="AM639" s="48">
        <v>21</v>
      </c>
      <c r="AN639" s="50">
        <v>1527</v>
      </c>
      <c r="AO639" s="384">
        <v>5134.05</v>
      </c>
      <c r="AP639" s="384">
        <v>655.25</v>
      </c>
      <c r="AQ639" s="384">
        <v>4078.16</v>
      </c>
      <c r="AR639" s="384">
        <v>996.11</v>
      </c>
      <c r="AS639" s="384">
        <v>299.58999999999997</v>
      </c>
      <c r="AT639" s="384">
        <v>443.49</v>
      </c>
      <c r="AU639" s="384">
        <v>11606.65</v>
      </c>
    </row>
    <row r="640" spans="2:47" s="48" customFormat="1" x14ac:dyDescent="0.2">
      <c r="B640" s="48" t="s">
        <v>125</v>
      </c>
      <c r="C640" s="48" t="s">
        <v>480</v>
      </c>
      <c r="D640" s="109">
        <v>2010</v>
      </c>
      <c r="E640" s="48" t="s">
        <v>73</v>
      </c>
      <c r="M640" s="384"/>
      <c r="N640" s="384"/>
      <c r="O640" s="384"/>
      <c r="P640" s="384"/>
      <c r="Q640" s="384"/>
      <c r="R640" s="384"/>
      <c r="S640" s="384"/>
      <c r="AA640" s="384"/>
      <c r="AB640" s="384"/>
      <c r="AC640" s="384"/>
      <c r="AD640" s="384"/>
      <c r="AE640" s="384"/>
      <c r="AF640" s="384"/>
      <c r="AG640" s="384"/>
      <c r="AH640" s="53" t="s">
        <v>103</v>
      </c>
      <c r="AI640" s="53" t="s">
        <v>103</v>
      </c>
      <c r="AJ640" s="53" t="s">
        <v>103</v>
      </c>
      <c r="AK640" s="53" t="s">
        <v>103</v>
      </c>
      <c r="AL640" s="53" t="s">
        <v>103</v>
      </c>
      <c r="AM640" s="53" t="s">
        <v>103</v>
      </c>
      <c r="AN640" s="50">
        <v>2222</v>
      </c>
      <c r="AO640" s="384">
        <v>9161.7000000000007</v>
      </c>
      <c r="AP640" s="384">
        <v>1004.22</v>
      </c>
      <c r="AQ640" s="384">
        <v>1545.65</v>
      </c>
      <c r="AR640" s="384">
        <v>590.86</v>
      </c>
      <c r="AS640" s="384">
        <v>359.25</v>
      </c>
      <c r="AT640" s="384">
        <v>11.75</v>
      </c>
      <c r="AU640" s="384">
        <v>12673.43</v>
      </c>
    </row>
    <row r="641" spans="2:47" s="48" customFormat="1" x14ac:dyDescent="0.2">
      <c r="B641" s="48" t="s">
        <v>125</v>
      </c>
      <c r="C641" s="48" t="s">
        <v>481</v>
      </c>
      <c r="D641" s="109">
        <v>2010</v>
      </c>
      <c r="E641" s="48" t="s">
        <v>74</v>
      </c>
      <c r="M641" s="384"/>
      <c r="N641" s="384"/>
      <c r="O641" s="384"/>
      <c r="P641" s="384"/>
      <c r="Q641" s="384"/>
      <c r="R641" s="384"/>
      <c r="S641" s="384"/>
      <c r="AA641" s="384"/>
      <c r="AB641" s="384"/>
      <c r="AC641" s="384"/>
      <c r="AD641" s="384"/>
      <c r="AE641" s="384"/>
      <c r="AF641" s="384"/>
      <c r="AG641" s="384"/>
      <c r="AH641" s="53" t="s">
        <v>103</v>
      </c>
      <c r="AI641" s="53" t="s">
        <v>103</v>
      </c>
      <c r="AJ641" s="53" t="s">
        <v>103</v>
      </c>
      <c r="AK641" s="53" t="s">
        <v>103</v>
      </c>
      <c r="AL641" s="53" t="s">
        <v>103</v>
      </c>
      <c r="AM641" s="53" t="s">
        <v>103</v>
      </c>
      <c r="AN641" s="50">
        <v>1391</v>
      </c>
      <c r="AO641" s="384">
        <v>6054.08</v>
      </c>
      <c r="AP641" s="384">
        <v>61.25</v>
      </c>
      <c r="AQ641" s="384">
        <v>3537.33</v>
      </c>
      <c r="AR641" s="384">
        <v>1203.08</v>
      </c>
      <c r="AS641" s="384">
        <v>0</v>
      </c>
      <c r="AT641" s="384">
        <v>20.75</v>
      </c>
      <c r="AU641" s="384">
        <v>10876.49</v>
      </c>
    </row>
    <row r="642" spans="2:47" s="48" customFormat="1" x14ac:dyDescent="0.2">
      <c r="B642" s="48" t="s">
        <v>125</v>
      </c>
      <c r="C642" s="48" t="s">
        <v>482</v>
      </c>
      <c r="D642" s="109">
        <v>2010</v>
      </c>
      <c r="E642" s="48" t="s">
        <v>75</v>
      </c>
      <c r="M642" s="384"/>
      <c r="N642" s="384"/>
      <c r="O642" s="384"/>
      <c r="P642" s="384"/>
      <c r="Q642" s="384"/>
      <c r="R642" s="384"/>
      <c r="S642" s="384"/>
      <c r="AA642" s="384"/>
      <c r="AB642" s="384"/>
      <c r="AC642" s="384"/>
      <c r="AD642" s="384"/>
      <c r="AE642" s="384"/>
      <c r="AF642" s="384"/>
      <c r="AG642" s="384"/>
      <c r="AH642" s="48">
        <v>433</v>
      </c>
      <c r="AI642" s="48">
        <v>6</v>
      </c>
      <c r="AJ642" s="48">
        <v>0</v>
      </c>
      <c r="AK642" s="48">
        <v>0</v>
      </c>
      <c r="AL642" s="48">
        <v>33</v>
      </c>
      <c r="AM642" s="48">
        <v>0</v>
      </c>
      <c r="AN642" s="50">
        <v>472</v>
      </c>
      <c r="AO642" s="384">
        <v>2756.5</v>
      </c>
      <c r="AP642" s="384">
        <v>13.5</v>
      </c>
      <c r="AQ642" s="384">
        <v>0</v>
      </c>
      <c r="AR642" s="384">
        <v>0</v>
      </c>
      <c r="AS642" s="384">
        <v>504.5</v>
      </c>
      <c r="AT642" s="384">
        <v>0</v>
      </c>
      <c r="AU642" s="384">
        <v>3274.5</v>
      </c>
    </row>
    <row r="643" spans="2:47" s="48" customFormat="1" x14ac:dyDescent="0.2">
      <c r="B643" s="48" t="s">
        <v>125</v>
      </c>
      <c r="C643" s="48" t="s">
        <v>483</v>
      </c>
      <c r="D643" s="109">
        <v>2010</v>
      </c>
      <c r="E643" s="48" t="s">
        <v>76</v>
      </c>
      <c r="M643" s="384"/>
      <c r="N643" s="384"/>
      <c r="O643" s="384"/>
      <c r="P643" s="384"/>
      <c r="Q643" s="384"/>
      <c r="R643" s="384"/>
      <c r="S643" s="384"/>
      <c r="AA643" s="384"/>
      <c r="AB643" s="384"/>
      <c r="AC643" s="384"/>
      <c r="AD643" s="384"/>
      <c r="AE643" s="384"/>
      <c r="AF643" s="384"/>
      <c r="AG643" s="384"/>
      <c r="AH643" s="48">
        <v>449</v>
      </c>
      <c r="AI643" s="48">
        <v>0</v>
      </c>
      <c r="AJ643" s="48">
        <v>1638</v>
      </c>
      <c r="AK643" s="48">
        <v>129</v>
      </c>
      <c r="AL643" s="48">
        <v>0</v>
      </c>
      <c r="AM643" s="48">
        <v>0</v>
      </c>
      <c r="AN643" s="50">
        <v>2216</v>
      </c>
      <c r="AO643" s="384">
        <v>3822.1</v>
      </c>
      <c r="AP643" s="384">
        <v>0</v>
      </c>
      <c r="AQ643" s="384">
        <v>30366.59</v>
      </c>
      <c r="AR643" s="384">
        <v>2977.9</v>
      </c>
      <c r="AS643" s="384">
        <v>0</v>
      </c>
      <c r="AT643" s="384">
        <v>0</v>
      </c>
      <c r="AU643" s="384">
        <v>37166.589999999997</v>
      </c>
    </row>
    <row r="644" spans="2:47" s="48" customFormat="1" x14ac:dyDescent="0.2">
      <c r="B644" s="48" t="s">
        <v>125</v>
      </c>
      <c r="C644" s="48" t="s">
        <v>484</v>
      </c>
      <c r="D644" s="109">
        <v>2010</v>
      </c>
      <c r="E644" s="48" t="s">
        <v>77</v>
      </c>
      <c r="M644" s="384"/>
      <c r="N644" s="384"/>
      <c r="O644" s="384"/>
      <c r="P644" s="384"/>
      <c r="Q644" s="384"/>
      <c r="R644" s="384"/>
      <c r="S644" s="384"/>
      <c r="AA644" s="384"/>
      <c r="AB644" s="384"/>
      <c r="AC644" s="384"/>
      <c r="AD644" s="384"/>
      <c r="AE644" s="384"/>
      <c r="AF644" s="384"/>
      <c r="AG644" s="384"/>
      <c r="AH644" s="48">
        <v>1812</v>
      </c>
      <c r="AI644" s="48">
        <v>329</v>
      </c>
      <c r="AJ644" s="48">
        <v>1354</v>
      </c>
      <c r="AK644" s="48">
        <v>491</v>
      </c>
      <c r="AL644" s="48">
        <v>36</v>
      </c>
      <c r="AM644" s="48">
        <v>62</v>
      </c>
      <c r="AN644" s="50">
        <v>4084</v>
      </c>
      <c r="AO644" s="384">
        <v>19038.88</v>
      </c>
      <c r="AP644" s="384">
        <v>10378.280000000001</v>
      </c>
      <c r="AQ644" s="384">
        <v>18838.400000000001</v>
      </c>
      <c r="AR644" s="384">
        <v>6470.25</v>
      </c>
      <c r="AS644" s="384">
        <v>793.6</v>
      </c>
      <c r="AT644" s="384">
        <v>2033.55</v>
      </c>
      <c r="AU644" s="384">
        <v>57552.959999999999</v>
      </c>
    </row>
    <row r="645" spans="2:47" s="48" customFormat="1" x14ac:dyDescent="0.2">
      <c r="B645" s="48" t="s">
        <v>125</v>
      </c>
      <c r="C645" s="48" t="s">
        <v>485</v>
      </c>
      <c r="D645" s="109">
        <v>2010</v>
      </c>
      <c r="E645" s="48" t="s">
        <v>78</v>
      </c>
      <c r="M645" s="384"/>
      <c r="N645" s="384"/>
      <c r="O645" s="384"/>
      <c r="P645" s="384"/>
      <c r="Q645" s="384"/>
      <c r="R645" s="384"/>
      <c r="S645" s="384"/>
      <c r="AA645" s="384"/>
      <c r="AB645" s="384"/>
      <c r="AC645" s="384"/>
      <c r="AD645" s="384"/>
      <c r="AE645" s="384"/>
      <c r="AF645" s="384"/>
      <c r="AG645" s="384"/>
      <c r="AH645" s="48">
        <v>447</v>
      </c>
      <c r="AI645" s="48">
        <v>285</v>
      </c>
      <c r="AJ645" s="48">
        <v>246</v>
      </c>
      <c r="AK645" s="48">
        <v>150</v>
      </c>
      <c r="AL645" s="48">
        <v>44</v>
      </c>
      <c r="AM645" s="48">
        <v>39</v>
      </c>
      <c r="AN645" s="50">
        <v>1211</v>
      </c>
      <c r="AO645" s="384">
        <v>2068.64</v>
      </c>
      <c r="AP645" s="384">
        <v>6704.5</v>
      </c>
      <c r="AQ645" s="384">
        <v>4258.25</v>
      </c>
      <c r="AR645" s="384">
        <v>2053.1799999999998</v>
      </c>
      <c r="AS645" s="384">
        <v>486.75</v>
      </c>
      <c r="AT645" s="384">
        <v>1109.42</v>
      </c>
      <c r="AU645" s="384">
        <v>16680.740000000002</v>
      </c>
    </row>
    <row r="646" spans="2:47" s="48" customFormat="1" x14ac:dyDescent="0.2">
      <c r="B646" s="48" t="s">
        <v>125</v>
      </c>
      <c r="C646" s="48" t="s">
        <v>486</v>
      </c>
      <c r="D646" s="109">
        <v>2010</v>
      </c>
      <c r="E646" s="48" t="s">
        <v>79</v>
      </c>
      <c r="M646" s="384"/>
      <c r="N646" s="384"/>
      <c r="O646" s="384"/>
      <c r="P646" s="384"/>
      <c r="Q646" s="384"/>
      <c r="R646" s="384"/>
      <c r="S646" s="384"/>
      <c r="AA646" s="384"/>
      <c r="AB646" s="384"/>
      <c r="AC646" s="384"/>
      <c r="AD646" s="384"/>
      <c r="AE646" s="384"/>
      <c r="AF646" s="384"/>
      <c r="AG646" s="384"/>
      <c r="AH646" s="53" t="s">
        <v>103</v>
      </c>
      <c r="AI646" s="53" t="s">
        <v>103</v>
      </c>
      <c r="AJ646" s="53" t="s">
        <v>103</v>
      </c>
      <c r="AK646" s="53" t="s">
        <v>103</v>
      </c>
      <c r="AL646" s="53" t="s">
        <v>103</v>
      </c>
      <c r="AM646" s="53" t="s">
        <v>103</v>
      </c>
      <c r="AN646" s="50">
        <v>1769</v>
      </c>
      <c r="AO646" s="384">
        <v>10706</v>
      </c>
      <c r="AP646" s="384">
        <v>528.08000000000004</v>
      </c>
      <c r="AQ646" s="384">
        <v>487</v>
      </c>
      <c r="AR646" s="384">
        <v>681.26</v>
      </c>
      <c r="AS646" s="384">
        <v>324.83999999999997</v>
      </c>
      <c r="AT646" s="384">
        <v>73</v>
      </c>
      <c r="AU646" s="384">
        <v>12800.18</v>
      </c>
    </row>
    <row r="647" spans="2:47" s="48" customFormat="1" x14ac:dyDescent="0.2">
      <c r="B647" s="48" t="s">
        <v>125</v>
      </c>
      <c r="C647" s="48" t="s">
        <v>487</v>
      </c>
      <c r="D647" s="109">
        <v>2010</v>
      </c>
      <c r="E647" s="48" t="s">
        <v>80</v>
      </c>
      <c r="M647" s="384"/>
      <c r="N647" s="384"/>
      <c r="O647" s="384"/>
      <c r="P647" s="384"/>
      <c r="Q647" s="384"/>
      <c r="R647" s="384"/>
      <c r="S647" s="384"/>
      <c r="AA647" s="384"/>
      <c r="AB647" s="384"/>
      <c r="AC647" s="384"/>
      <c r="AD647" s="384"/>
      <c r="AE647" s="384"/>
      <c r="AF647" s="384"/>
      <c r="AG647" s="384"/>
      <c r="AH647" s="48">
        <v>599</v>
      </c>
      <c r="AI647" s="48">
        <v>0</v>
      </c>
      <c r="AJ647" s="48">
        <v>1033</v>
      </c>
      <c r="AK647" s="48">
        <v>44</v>
      </c>
      <c r="AL647" s="48">
        <v>0</v>
      </c>
      <c r="AM647" s="48">
        <v>0</v>
      </c>
      <c r="AN647" s="50">
        <v>1676</v>
      </c>
      <c r="AO647" s="384">
        <v>5251.77</v>
      </c>
      <c r="AP647" s="384">
        <v>0</v>
      </c>
      <c r="AQ647" s="384">
        <v>8703.58</v>
      </c>
      <c r="AR647" s="384">
        <v>690.22</v>
      </c>
      <c r="AS647" s="384">
        <v>0</v>
      </c>
      <c r="AT647" s="384">
        <v>0</v>
      </c>
      <c r="AU647" s="384">
        <v>14645.57</v>
      </c>
    </row>
    <row r="648" spans="2:47" s="48" customFormat="1" x14ac:dyDescent="0.2">
      <c r="B648" s="48" t="s">
        <v>125</v>
      </c>
      <c r="C648" s="48" t="s">
        <v>488</v>
      </c>
      <c r="D648" s="109">
        <v>2010</v>
      </c>
      <c r="E648" s="48" t="s">
        <v>24</v>
      </c>
      <c r="M648" s="384"/>
      <c r="N648" s="384"/>
      <c r="O648" s="384"/>
      <c r="P648" s="384"/>
      <c r="Q648" s="384"/>
      <c r="R648" s="384"/>
      <c r="S648" s="384"/>
      <c r="AA648" s="384"/>
      <c r="AB648" s="384"/>
      <c r="AC648" s="384"/>
      <c r="AD648" s="384"/>
      <c r="AE648" s="384"/>
      <c r="AF648" s="384"/>
      <c r="AG648" s="384"/>
      <c r="AH648" s="48">
        <v>43648</v>
      </c>
      <c r="AI648" s="48">
        <v>3079</v>
      </c>
      <c r="AJ648" s="48">
        <v>14554</v>
      </c>
      <c r="AK648" s="48">
        <v>3956</v>
      </c>
      <c r="AL648" s="48">
        <v>706</v>
      </c>
      <c r="AM648" s="48">
        <v>281</v>
      </c>
      <c r="AN648" s="50">
        <v>66224</v>
      </c>
      <c r="AO648" s="384">
        <v>313474.08</v>
      </c>
      <c r="AP648" s="384">
        <v>78737.510000000009</v>
      </c>
      <c r="AQ648" s="384">
        <v>200182.68999999994</v>
      </c>
      <c r="AR648" s="384">
        <v>55951.670000000006</v>
      </c>
      <c r="AS648" s="384">
        <v>11143.210000000001</v>
      </c>
      <c r="AT648" s="384">
        <v>6944.91</v>
      </c>
      <c r="AU648" s="384">
        <v>666434.06999999995</v>
      </c>
    </row>
    <row r="649" spans="2:47" s="48" customFormat="1" x14ac:dyDescent="0.2">
      <c r="B649" s="48" t="s">
        <v>125</v>
      </c>
      <c r="C649" s="48" t="s">
        <v>489</v>
      </c>
      <c r="D649" s="109">
        <v>2011</v>
      </c>
      <c r="E649" s="48" t="s">
        <v>49</v>
      </c>
      <c r="M649" s="384"/>
      <c r="N649" s="384"/>
      <c r="O649" s="384"/>
      <c r="P649" s="384"/>
      <c r="Q649" s="384"/>
      <c r="R649" s="384"/>
      <c r="S649" s="384"/>
      <c r="AA649" s="384"/>
      <c r="AB649" s="384"/>
      <c r="AC649" s="384"/>
      <c r="AD649" s="384"/>
      <c r="AE649" s="384"/>
      <c r="AF649" s="384"/>
      <c r="AG649" s="384"/>
      <c r="AH649" s="48">
        <v>659</v>
      </c>
      <c r="AI649" s="48">
        <v>26</v>
      </c>
      <c r="AJ649" s="48">
        <v>1175</v>
      </c>
      <c r="AK649" s="48">
        <v>48</v>
      </c>
      <c r="AL649" s="48">
        <v>7</v>
      </c>
      <c r="AM649" s="48">
        <v>16</v>
      </c>
      <c r="AN649" s="50">
        <v>1931</v>
      </c>
      <c r="AO649" s="384">
        <v>4663.0600000000004</v>
      </c>
      <c r="AP649" s="384">
        <v>559.5</v>
      </c>
      <c r="AQ649" s="384">
        <v>9979.59</v>
      </c>
      <c r="AR649" s="384">
        <v>719.5</v>
      </c>
      <c r="AS649" s="384">
        <v>101</v>
      </c>
      <c r="AT649" s="384">
        <v>207.75</v>
      </c>
      <c r="AU649" s="384">
        <v>16230.4</v>
      </c>
    </row>
    <row r="650" spans="2:47" s="48" customFormat="1" x14ac:dyDescent="0.2">
      <c r="B650" s="48" t="s">
        <v>125</v>
      </c>
      <c r="C650" s="48" t="s">
        <v>490</v>
      </c>
      <c r="D650" s="109">
        <v>2011</v>
      </c>
      <c r="E650" s="48" t="s">
        <v>50</v>
      </c>
      <c r="M650" s="384"/>
      <c r="N650" s="384"/>
      <c r="O650" s="384"/>
      <c r="P650" s="384"/>
      <c r="Q650" s="384"/>
      <c r="R650" s="384"/>
      <c r="S650" s="384"/>
      <c r="AA650" s="384"/>
      <c r="AB650" s="384"/>
      <c r="AC650" s="384"/>
      <c r="AD650" s="384"/>
      <c r="AE650" s="384"/>
      <c r="AF650" s="384"/>
      <c r="AG650" s="384"/>
      <c r="AH650" s="48">
        <v>1749</v>
      </c>
      <c r="AI650" s="48">
        <v>0</v>
      </c>
      <c r="AJ650" s="48">
        <v>298</v>
      </c>
      <c r="AK650" s="48">
        <v>106</v>
      </c>
      <c r="AL650" s="48">
        <v>0</v>
      </c>
      <c r="AM650" s="48">
        <v>0</v>
      </c>
      <c r="AN650" s="50">
        <v>2153</v>
      </c>
      <c r="AO650" s="384">
        <v>8224.25</v>
      </c>
      <c r="AP650" s="384">
        <v>0</v>
      </c>
      <c r="AQ650" s="384">
        <v>5332.8</v>
      </c>
      <c r="AR650" s="384">
        <v>1202</v>
      </c>
      <c r="AS650" s="384">
        <v>0</v>
      </c>
      <c r="AT650" s="384">
        <v>0</v>
      </c>
      <c r="AU650" s="384">
        <v>14759.05</v>
      </c>
    </row>
    <row r="651" spans="2:47" s="48" customFormat="1" x14ac:dyDescent="0.2">
      <c r="B651" s="48" t="s">
        <v>125</v>
      </c>
      <c r="C651" s="48" t="s">
        <v>491</v>
      </c>
      <c r="D651" s="109">
        <v>2011</v>
      </c>
      <c r="E651" s="48" t="s">
        <v>51</v>
      </c>
      <c r="M651" s="384"/>
      <c r="N651" s="384"/>
      <c r="O651" s="384"/>
      <c r="P651" s="384"/>
      <c r="Q651" s="384"/>
      <c r="R651" s="384"/>
      <c r="S651" s="384"/>
      <c r="AA651" s="384"/>
      <c r="AB651" s="384"/>
      <c r="AC651" s="384"/>
      <c r="AD651" s="384"/>
      <c r="AE651" s="384"/>
      <c r="AF651" s="384"/>
      <c r="AG651" s="384"/>
      <c r="AH651" s="53" t="s">
        <v>103</v>
      </c>
      <c r="AI651" s="53" t="s">
        <v>103</v>
      </c>
      <c r="AJ651" s="53" t="s">
        <v>103</v>
      </c>
      <c r="AK651" s="53" t="s">
        <v>103</v>
      </c>
      <c r="AL651" s="53" t="s">
        <v>103</v>
      </c>
      <c r="AM651" s="53" t="s">
        <v>103</v>
      </c>
      <c r="AN651" s="50">
        <v>1659</v>
      </c>
      <c r="AO651" s="384">
        <v>5265.58</v>
      </c>
      <c r="AP651" s="384">
        <v>165.33</v>
      </c>
      <c r="AQ651" s="384">
        <v>187.5</v>
      </c>
      <c r="AR651" s="384">
        <v>276.75</v>
      </c>
      <c r="AS651" s="384">
        <v>347.17</v>
      </c>
      <c r="AT651" s="384">
        <v>52.17</v>
      </c>
      <c r="AU651" s="384">
        <v>6294.5</v>
      </c>
    </row>
    <row r="652" spans="2:47" s="48" customFormat="1" x14ac:dyDescent="0.2">
      <c r="B652" s="48" t="s">
        <v>125</v>
      </c>
      <c r="C652" s="48" t="s">
        <v>492</v>
      </c>
      <c r="D652" s="109">
        <v>2011</v>
      </c>
      <c r="E652" s="48" t="s">
        <v>52</v>
      </c>
      <c r="M652" s="384"/>
      <c r="N652" s="384"/>
      <c r="O652" s="384"/>
      <c r="P652" s="384"/>
      <c r="Q652" s="384"/>
      <c r="R652" s="384"/>
      <c r="S652" s="384"/>
      <c r="AA652" s="384"/>
      <c r="AB652" s="384"/>
      <c r="AC652" s="384"/>
      <c r="AD652" s="384"/>
      <c r="AE652" s="384"/>
      <c r="AF652" s="384"/>
      <c r="AG652" s="384"/>
      <c r="AH652" s="53" t="s">
        <v>103</v>
      </c>
      <c r="AI652" s="53" t="s">
        <v>103</v>
      </c>
      <c r="AJ652" s="53" t="s">
        <v>103</v>
      </c>
      <c r="AK652" s="53" t="s">
        <v>103</v>
      </c>
      <c r="AL652" s="53" t="s">
        <v>103</v>
      </c>
      <c r="AM652" s="53" t="s">
        <v>103</v>
      </c>
      <c r="AN652" s="50">
        <v>829</v>
      </c>
      <c r="AO652" s="384">
        <v>3273.81</v>
      </c>
      <c r="AP652" s="384">
        <v>151.5</v>
      </c>
      <c r="AQ652" s="384">
        <v>3211.42</v>
      </c>
      <c r="AR652" s="384">
        <v>1899.12</v>
      </c>
      <c r="AS652" s="384">
        <v>49.75</v>
      </c>
      <c r="AT652" s="384">
        <v>38</v>
      </c>
      <c r="AU652" s="384">
        <v>8623.6</v>
      </c>
    </row>
    <row r="653" spans="2:47" s="48" customFormat="1" x14ac:dyDescent="0.2">
      <c r="B653" s="48" t="s">
        <v>125</v>
      </c>
      <c r="C653" s="48" t="s">
        <v>493</v>
      </c>
      <c r="D653" s="109">
        <v>2011</v>
      </c>
      <c r="E653" s="48" t="s">
        <v>53</v>
      </c>
      <c r="M653" s="384"/>
      <c r="N653" s="384"/>
      <c r="O653" s="384"/>
      <c r="P653" s="384"/>
      <c r="Q653" s="384"/>
      <c r="R653" s="384"/>
      <c r="S653" s="384"/>
      <c r="AA653" s="384"/>
      <c r="AB653" s="384"/>
      <c r="AC653" s="384"/>
      <c r="AD653" s="384"/>
      <c r="AE653" s="384"/>
      <c r="AF653" s="384"/>
      <c r="AG653" s="384"/>
      <c r="AH653" s="48">
        <v>6</v>
      </c>
      <c r="AI653" s="48">
        <v>83</v>
      </c>
      <c r="AJ653" s="48">
        <v>613</v>
      </c>
      <c r="AK653" s="48">
        <v>0</v>
      </c>
      <c r="AL653" s="48">
        <v>0</v>
      </c>
      <c r="AM653" s="48">
        <v>7</v>
      </c>
      <c r="AN653" s="50">
        <v>709</v>
      </c>
      <c r="AO653" s="384">
        <v>71</v>
      </c>
      <c r="AP653" s="384">
        <v>1593.69</v>
      </c>
      <c r="AQ653" s="384">
        <v>4727.46</v>
      </c>
      <c r="AR653" s="384">
        <v>0</v>
      </c>
      <c r="AS653" s="384">
        <v>0</v>
      </c>
      <c r="AT653" s="384">
        <v>106.07</v>
      </c>
      <c r="AU653" s="384">
        <v>6498.22</v>
      </c>
    </row>
    <row r="654" spans="2:47" s="48" customFormat="1" x14ac:dyDescent="0.2">
      <c r="B654" s="48" t="s">
        <v>125</v>
      </c>
      <c r="C654" s="48" t="s">
        <v>494</v>
      </c>
      <c r="D654" s="109">
        <v>2011</v>
      </c>
      <c r="E654" s="48" t="s">
        <v>54</v>
      </c>
      <c r="M654" s="384"/>
      <c r="N654" s="384"/>
      <c r="O654" s="384"/>
      <c r="P654" s="384"/>
      <c r="Q654" s="384"/>
      <c r="R654" s="384"/>
      <c r="S654" s="384"/>
      <c r="AA654" s="384"/>
      <c r="AB654" s="384"/>
      <c r="AC654" s="384"/>
      <c r="AD654" s="384"/>
      <c r="AE654" s="384"/>
      <c r="AF654" s="384"/>
      <c r="AG654" s="384"/>
      <c r="AH654" s="53" t="s">
        <v>103</v>
      </c>
      <c r="AI654" s="53" t="s">
        <v>103</v>
      </c>
      <c r="AJ654" s="53" t="s">
        <v>103</v>
      </c>
      <c r="AK654" s="53" t="s">
        <v>103</v>
      </c>
      <c r="AL654" s="53" t="s">
        <v>103</v>
      </c>
      <c r="AM654" s="53" t="s">
        <v>103</v>
      </c>
      <c r="AN654" s="50">
        <v>2338</v>
      </c>
      <c r="AO654" s="384">
        <v>4812.5</v>
      </c>
      <c r="AP654" s="384">
        <v>2588.15</v>
      </c>
      <c r="AQ654" s="384">
        <v>22418.92</v>
      </c>
      <c r="AR654" s="384">
        <v>1199.5</v>
      </c>
      <c r="AS654" s="384">
        <v>25</v>
      </c>
      <c r="AT654" s="384">
        <v>145</v>
      </c>
      <c r="AU654" s="384">
        <v>31189.07</v>
      </c>
    </row>
    <row r="655" spans="2:47" s="48" customFormat="1" x14ac:dyDescent="0.2">
      <c r="B655" s="48" t="s">
        <v>125</v>
      </c>
      <c r="C655" s="48" t="s">
        <v>495</v>
      </c>
      <c r="D655" s="109">
        <v>2011</v>
      </c>
      <c r="E655" s="48" t="s">
        <v>55</v>
      </c>
      <c r="M655" s="384"/>
      <c r="N655" s="384"/>
      <c r="O655" s="384"/>
      <c r="P655" s="384"/>
      <c r="Q655" s="384"/>
      <c r="R655" s="384"/>
      <c r="S655" s="384"/>
      <c r="AA655" s="384"/>
      <c r="AB655" s="384"/>
      <c r="AC655" s="384"/>
      <c r="AD655" s="384"/>
      <c r="AE655" s="384"/>
      <c r="AF655" s="384"/>
      <c r="AG655" s="384"/>
      <c r="AH655" s="48">
        <v>1641</v>
      </c>
      <c r="AI655" s="48">
        <v>126</v>
      </c>
      <c r="AJ655" s="48">
        <v>191</v>
      </c>
      <c r="AK655" s="48">
        <v>115</v>
      </c>
      <c r="AL655" s="48">
        <v>68</v>
      </c>
      <c r="AM655" s="48">
        <v>8</v>
      </c>
      <c r="AN655" s="50">
        <v>2149</v>
      </c>
      <c r="AO655" s="384">
        <v>7946.41</v>
      </c>
      <c r="AP655" s="384">
        <v>1452.42</v>
      </c>
      <c r="AQ655" s="384">
        <v>2078.5</v>
      </c>
      <c r="AR655" s="384">
        <v>2062.77</v>
      </c>
      <c r="AS655" s="384">
        <v>1220.42</v>
      </c>
      <c r="AT655" s="384">
        <v>215.9</v>
      </c>
      <c r="AU655" s="384">
        <v>14976.42</v>
      </c>
    </row>
    <row r="656" spans="2:47" s="48" customFormat="1" x14ac:dyDescent="0.2">
      <c r="B656" s="48" t="s">
        <v>125</v>
      </c>
      <c r="C656" s="48" t="s">
        <v>496</v>
      </c>
      <c r="D656" s="109">
        <v>2011</v>
      </c>
      <c r="E656" s="48" t="s">
        <v>56</v>
      </c>
      <c r="M656" s="384"/>
      <c r="N656" s="384"/>
      <c r="O656" s="384"/>
      <c r="P656" s="384"/>
      <c r="Q656" s="384"/>
      <c r="R656" s="384"/>
      <c r="S656" s="384"/>
      <c r="AA656" s="384"/>
      <c r="AB656" s="384"/>
      <c r="AC656" s="384"/>
      <c r="AD656" s="384"/>
      <c r="AE656" s="384"/>
      <c r="AF656" s="384"/>
      <c r="AG656" s="384"/>
      <c r="AH656" s="48">
        <v>1241</v>
      </c>
      <c r="AI656" s="48">
        <v>77</v>
      </c>
      <c r="AJ656" s="48">
        <v>435</v>
      </c>
      <c r="AK656" s="48">
        <v>66</v>
      </c>
      <c r="AL656" s="48">
        <v>6</v>
      </c>
      <c r="AM656" s="48">
        <v>9</v>
      </c>
      <c r="AN656" s="50">
        <v>1834</v>
      </c>
      <c r="AO656" s="384">
        <v>7966.29</v>
      </c>
      <c r="AP656" s="384">
        <v>3666.43</v>
      </c>
      <c r="AQ656" s="384">
        <v>5113.46</v>
      </c>
      <c r="AR656" s="384">
        <v>938.06</v>
      </c>
      <c r="AS656" s="384">
        <v>474</v>
      </c>
      <c r="AT656" s="384">
        <v>739.46</v>
      </c>
      <c r="AU656" s="384">
        <v>18897.7</v>
      </c>
    </row>
    <row r="657" spans="2:47" s="48" customFormat="1" x14ac:dyDescent="0.2">
      <c r="B657" s="48" t="s">
        <v>125</v>
      </c>
      <c r="C657" s="48" t="s">
        <v>497</v>
      </c>
      <c r="D657" s="109">
        <v>2011</v>
      </c>
      <c r="E657" s="48" t="s">
        <v>57</v>
      </c>
      <c r="M657" s="384"/>
      <c r="N657" s="384"/>
      <c r="O657" s="384"/>
      <c r="P657" s="384"/>
      <c r="Q657" s="384"/>
      <c r="R657" s="384"/>
      <c r="S657" s="384"/>
      <c r="AA657" s="384"/>
      <c r="AB657" s="384"/>
      <c r="AC657" s="384"/>
      <c r="AD657" s="384"/>
      <c r="AE657" s="384"/>
      <c r="AF657" s="384"/>
      <c r="AG657" s="384"/>
      <c r="AH657" s="53" t="s">
        <v>103</v>
      </c>
      <c r="AI657" s="53" t="s">
        <v>103</v>
      </c>
      <c r="AJ657" s="53" t="s">
        <v>103</v>
      </c>
      <c r="AK657" s="53" t="s">
        <v>103</v>
      </c>
      <c r="AL657" s="53" t="s">
        <v>103</v>
      </c>
      <c r="AM657" s="53" t="s">
        <v>103</v>
      </c>
      <c r="AN657" s="50">
        <v>1402</v>
      </c>
      <c r="AO657" s="384">
        <v>2138</v>
      </c>
      <c r="AP657" s="384">
        <v>6920.38</v>
      </c>
      <c r="AQ657" s="384">
        <v>4214.9799999999996</v>
      </c>
      <c r="AR657" s="384">
        <v>3476.12</v>
      </c>
      <c r="AS657" s="384">
        <v>17.28</v>
      </c>
      <c r="AT657" s="384">
        <v>152.4</v>
      </c>
      <c r="AU657" s="384">
        <v>16919.16</v>
      </c>
    </row>
    <row r="658" spans="2:47" s="48" customFormat="1" x14ac:dyDescent="0.2">
      <c r="B658" s="48" t="s">
        <v>125</v>
      </c>
      <c r="C658" s="48" t="s">
        <v>498</v>
      </c>
      <c r="D658" s="109">
        <v>2011</v>
      </c>
      <c r="E658" s="48" t="s">
        <v>58</v>
      </c>
      <c r="M658" s="384"/>
      <c r="N658" s="384"/>
      <c r="O658" s="384"/>
      <c r="P658" s="384"/>
      <c r="Q658" s="384"/>
      <c r="R658" s="384"/>
      <c r="S658" s="384"/>
      <c r="AA658" s="384"/>
      <c r="AB658" s="384"/>
      <c r="AC658" s="384"/>
      <c r="AD658" s="384"/>
      <c r="AE658" s="384"/>
      <c r="AF658" s="384"/>
      <c r="AG658" s="384"/>
      <c r="AH658" s="48">
        <v>295</v>
      </c>
      <c r="AI658" s="48">
        <v>271</v>
      </c>
      <c r="AJ658" s="48">
        <v>856</v>
      </c>
      <c r="AK658" s="48">
        <v>145</v>
      </c>
      <c r="AL658" s="48">
        <v>8</v>
      </c>
      <c r="AM658" s="48">
        <v>14</v>
      </c>
      <c r="AN658" s="50">
        <v>1589</v>
      </c>
      <c r="AO658" s="384">
        <v>1586.12</v>
      </c>
      <c r="AP658" s="384">
        <v>8016.32</v>
      </c>
      <c r="AQ658" s="384">
        <v>8196.82</v>
      </c>
      <c r="AR658" s="384">
        <v>1564.58</v>
      </c>
      <c r="AS658" s="384">
        <v>148.02000000000001</v>
      </c>
      <c r="AT658" s="384">
        <v>335.14</v>
      </c>
      <c r="AU658" s="384">
        <v>19847</v>
      </c>
    </row>
    <row r="659" spans="2:47" s="48" customFormat="1" x14ac:dyDescent="0.2">
      <c r="B659" s="48" t="s">
        <v>125</v>
      </c>
      <c r="C659" s="48" t="s">
        <v>499</v>
      </c>
      <c r="D659" s="109">
        <v>2011</v>
      </c>
      <c r="E659" s="48" t="s">
        <v>59</v>
      </c>
      <c r="M659" s="384"/>
      <c r="N659" s="384"/>
      <c r="O659" s="384"/>
      <c r="P659" s="384"/>
      <c r="Q659" s="384"/>
      <c r="R659" s="384"/>
      <c r="S659" s="384"/>
      <c r="AA659" s="384"/>
      <c r="AB659" s="384"/>
      <c r="AC659" s="384"/>
      <c r="AD659" s="384"/>
      <c r="AE659" s="384"/>
      <c r="AF659" s="384"/>
      <c r="AG659" s="384"/>
      <c r="AH659" s="48">
        <v>729</v>
      </c>
      <c r="AI659" s="48">
        <v>0</v>
      </c>
      <c r="AJ659" s="48">
        <v>146</v>
      </c>
      <c r="AK659" s="48">
        <v>111</v>
      </c>
      <c r="AL659" s="48">
        <v>0</v>
      </c>
      <c r="AM659" s="48">
        <v>0</v>
      </c>
      <c r="AN659" s="50">
        <v>986</v>
      </c>
      <c r="AO659" s="384">
        <v>5371.5</v>
      </c>
      <c r="AP659" s="384">
        <v>0</v>
      </c>
      <c r="AQ659" s="384">
        <v>1584</v>
      </c>
      <c r="AR659" s="384">
        <v>1392</v>
      </c>
      <c r="AS659" s="384">
        <v>0</v>
      </c>
      <c r="AT659" s="384">
        <v>0</v>
      </c>
      <c r="AU659" s="384">
        <v>8347.5</v>
      </c>
    </row>
    <row r="660" spans="2:47" s="48" customFormat="1" x14ac:dyDescent="0.2">
      <c r="B660" s="48" t="s">
        <v>125</v>
      </c>
      <c r="C660" s="48" t="s">
        <v>500</v>
      </c>
      <c r="D660" s="109">
        <v>2011</v>
      </c>
      <c r="E660" s="48" t="s">
        <v>60</v>
      </c>
      <c r="M660" s="384"/>
      <c r="N660" s="384"/>
      <c r="O660" s="384"/>
      <c r="P660" s="384"/>
      <c r="Q660" s="384"/>
      <c r="R660" s="384"/>
      <c r="S660" s="384"/>
      <c r="AA660" s="384"/>
      <c r="AB660" s="384"/>
      <c r="AC660" s="384"/>
      <c r="AD660" s="384"/>
      <c r="AE660" s="384"/>
      <c r="AF660" s="384"/>
      <c r="AG660" s="384"/>
      <c r="AH660" s="48">
        <v>2220</v>
      </c>
      <c r="AI660" s="48">
        <v>213</v>
      </c>
      <c r="AJ660" s="48">
        <v>1562</v>
      </c>
      <c r="AK660" s="48">
        <v>366</v>
      </c>
      <c r="AL660" s="48">
        <v>12</v>
      </c>
      <c r="AM660" s="48">
        <v>6</v>
      </c>
      <c r="AN660" s="50">
        <v>4379</v>
      </c>
      <c r="AO660" s="384">
        <v>12382.33</v>
      </c>
      <c r="AP660" s="384">
        <v>8450.75</v>
      </c>
      <c r="AQ660" s="384">
        <v>19006.22</v>
      </c>
      <c r="AR660" s="384">
        <v>4585.21</v>
      </c>
      <c r="AS660" s="384">
        <v>169.25</v>
      </c>
      <c r="AT660" s="384">
        <v>137</v>
      </c>
      <c r="AU660" s="384">
        <v>44730.76</v>
      </c>
    </row>
    <row r="661" spans="2:47" s="48" customFormat="1" x14ac:dyDescent="0.2">
      <c r="B661" s="48" t="s">
        <v>125</v>
      </c>
      <c r="C661" s="48" t="s">
        <v>501</v>
      </c>
      <c r="D661" s="109">
        <v>2011</v>
      </c>
      <c r="E661" s="48" t="s">
        <v>61</v>
      </c>
      <c r="M661" s="384"/>
      <c r="N661" s="384"/>
      <c r="O661" s="384"/>
      <c r="P661" s="384"/>
      <c r="Q661" s="384"/>
      <c r="R661" s="384"/>
      <c r="S661" s="384"/>
      <c r="AA661" s="384"/>
      <c r="AB661" s="384"/>
      <c r="AC661" s="384"/>
      <c r="AD661" s="384"/>
      <c r="AE661" s="384"/>
      <c r="AF661" s="384"/>
      <c r="AG661" s="384"/>
      <c r="AH661" s="48">
        <v>531</v>
      </c>
      <c r="AI661" s="48">
        <v>0</v>
      </c>
      <c r="AJ661" s="48">
        <v>0</v>
      </c>
      <c r="AK661" s="48">
        <v>0</v>
      </c>
      <c r="AL661" s="48">
        <v>0</v>
      </c>
      <c r="AM661" s="48">
        <v>0</v>
      </c>
      <c r="AN661" s="50">
        <v>531</v>
      </c>
      <c r="AO661" s="384">
        <v>5120</v>
      </c>
      <c r="AP661" s="384">
        <v>0</v>
      </c>
      <c r="AQ661" s="384">
        <v>0</v>
      </c>
      <c r="AR661" s="384">
        <v>0</v>
      </c>
      <c r="AS661" s="384">
        <v>0</v>
      </c>
      <c r="AT661" s="384">
        <v>0</v>
      </c>
      <c r="AU661" s="384">
        <v>5120</v>
      </c>
    </row>
    <row r="662" spans="2:47" s="48" customFormat="1" x14ac:dyDescent="0.2">
      <c r="B662" s="48" t="s">
        <v>125</v>
      </c>
      <c r="C662" s="48" t="s">
        <v>502</v>
      </c>
      <c r="D662" s="109">
        <v>2011</v>
      </c>
      <c r="E662" s="48" t="s">
        <v>62</v>
      </c>
      <c r="M662" s="384"/>
      <c r="N662" s="384"/>
      <c r="O662" s="384"/>
      <c r="P662" s="384"/>
      <c r="Q662" s="384"/>
      <c r="R662" s="384"/>
      <c r="S662" s="384"/>
      <c r="AA662" s="384"/>
      <c r="AB662" s="384"/>
      <c r="AC662" s="384"/>
      <c r="AD662" s="384"/>
      <c r="AE662" s="384"/>
      <c r="AF662" s="384"/>
      <c r="AG662" s="384"/>
      <c r="AH662" s="48">
        <v>1391</v>
      </c>
      <c r="AI662" s="48">
        <v>244</v>
      </c>
      <c r="AJ662" s="48">
        <v>489</v>
      </c>
      <c r="AK662" s="48">
        <v>129</v>
      </c>
      <c r="AL662" s="48">
        <v>78</v>
      </c>
      <c r="AM662" s="48">
        <v>37</v>
      </c>
      <c r="AN662" s="50">
        <v>2368</v>
      </c>
      <c r="AO662" s="384">
        <v>8289.82</v>
      </c>
      <c r="AP662" s="384">
        <v>5567.97</v>
      </c>
      <c r="AQ662" s="384">
        <v>6368.97</v>
      </c>
      <c r="AR662" s="384">
        <v>1489.74</v>
      </c>
      <c r="AS662" s="384">
        <v>914.12</v>
      </c>
      <c r="AT662" s="384">
        <v>768</v>
      </c>
      <c r="AU662" s="384">
        <v>23398.62</v>
      </c>
    </row>
    <row r="663" spans="2:47" s="48" customFormat="1" x14ac:dyDescent="0.2">
      <c r="B663" s="48" t="s">
        <v>125</v>
      </c>
      <c r="C663" s="48" t="s">
        <v>503</v>
      </c>
      <c r="D663" s="109">
        <v>2011</v>
      </c>
      <c r="E663" s="48" t="s">
        <v>63</v>
      </c>
      <c r="M663" s="384"/>
      <c r="N663" s="384"/>
      <c r="O663" s="384"/>
      <c r="P663" s="384"/>
      <c r="Q663" s="384"/>
      <c r="R663" s="384"/>
      <c r="S663" s="384"/>
      <c r="AA663" s="384"/>
      <c r="AB663" s="384"/>
      <c r="AC663" s="384"/>
      <c r="AD663" s="384"/>
      <c r="AE663" s="384"/>
      <c r="AF663" s="384"/>
      <c r="AG663" s="384"/>
      <c r="AH663" s="48">
        <v>2801</v>
      </c>
      <c r="AI663" s="48">
        <v>473</v>
      </c>
      <c r="AJ663" s="48">
        <v>501</v>
      </c>
      <c r="AK663" s="48">
        <v>423</v>
      </c>
      <c r="AL663" s="48">
        <v>187</v>
      </c>
      <c r="AM663" s="48">
        <v>54</v>
      </c>
      <c r="AN663" s="50">
        <v>4439</v>
      </c>
      <c r="AO663" s="384">
        <v>43662.04</v>
      </c>
      <c r="AP663" s="384">
        <v>20217.43</v>
      </c>
      <c r="AQ663" s="384">
        <v>20662.099999999999</v>
      </c>
      <c r="AR663" s="384">
        <v>5764.23</v>
      </c>
      <c r="AS663" s="384">
        <v>2417.98</v>
      </c>
      <c r="AT663" s="384">
        <v>885.73</v>
      </c>
      <c r="AU663" s="384">
        <v>93609.51</v>
      </c>
    </row>
    <row r="664" spans="2:47" s="48" customFormat="1" x14ac:dyDescent="0.2">
      <c r="B664" s="48" t="s">
        <v>125</v>
      </c>
      <c r="C664" s="48" t="s">
        <v>504</v>
      </c>
      <c r="D664" s="109">
        <v>2011</v>
      </c>
      <c r="E664" s="48" t="s">
        <v>64</v>
      </c>
      <c r="M664" s="384"/>
      <c r="N664" s="384"/>
      <c r="O664" s="384"/>
      <c r="P664" s="384"/>
      <c r="Q664" s="384"/>
      <c r="R664" s="384"/>
      <c r="S664" s="384"/>
      <c r="AA664" s="384"/>
      <c r="AB664" s="384"/>
      <c r="AC664" s="384"/>
      <c r="AD664" s="384"/>
      <c r="AE664" s="384"/>
      <c r="AF664" s="384"/>
      <c r="AG664" s="384"/>
      <c r="AH664" s="48">
        <v>7226</v>
      </c>
      <c r="AI664" s="48">
        <v>0</v>
      </c>
      <c r="AJ664" s="48">
        <v>15</v>
      </c>
      <c r="AK664" s="48">
        <v>12</v>
      </c>
      <c r="AL664" s="48">
        <v>0</v>
      </c>
      <c r="AM664" s="48">
        <v>0</v>
      </c>
      <c r="AN664" s="50">
        <v>7253</v>
      </c>
      <c r="AO664" s="384">
        <v>70603</v>
      </c>
      <c r="AP664" s="384">
        <v>0</v>
      </c>
      <c r="AQ664" s="384">
        <v>147.5</v>
      </c>
      <c r="AR664" s="384">
        <v>419.75</v>
      </c>
      <c r="AS664" s="384">
        <v>0</v>
      </c>
      <c r="AT664" s="384">
        <v>0</v>
      </c>
      <c r="AU664" s="384">
        <v>71170.25</v>
      </c>
    </row>
    <row r="665" spans="2:47" s="48" customFormat="1" x14ac:dyDescent="0.2">
      <c r="B665" s="48" t="s">
        <v>125</v>
      </c>
      <c r="C665" s="48" t="s">
        <v>505</v>
      </c>
      <c r="D665" s="109">
        <v>2011</v>
      </c>
      <c r="E665" s="48" t="s">
        <v>65</v>
      </c>
      <c r="M665" s="384"/>
      <c r="N665" s="384"/>
      <c r="O665" s="384"/>
      <c r="P665" s="384"/>
      <c r="Q665" s="384"/>
      <c r="R665" s="384"/>
      <c r="S665" s="384"/>
      <c r="AA665" s="384"/>
      <c r="AB665" s="384"/>
      <c r="AC665" s="384"/>
      <c r="AD665" s="384"/>
      <c r="AE665" s="384"/>
      <c r="AF665" s="384"/>
      <c r="AG665" s="384"/>
      <c r="AH665" s="53" t="s">
        <v>103</v>
      </c>
      <c r="AI665" s="53" t="s">
        <v>103</v>
      </c>
      <c r="AJ665" s="53" t="s">
        <v>103</v>
      </c>
      <c r="AK665" s="53" t="s">
        <v>103</v>
      </c>
      <c r="AL665" s="53" t="s">
        <v>103</v>
      </c>
      <c r="AM665" s="53" t="s">
        <v>103</v>
      </c>
      <c r="AN665" s="50">
        <v>2051</v>
      </c>
      <c r="AO665" s="384">
        <v>8870.17</v>
      </c>
      <c r="AP665" s="384">
        <v>0</v>
      </c>
      <c r="AQ665" s="384">
        <v>5268.55</v>
      </c>
      <c r="AR665" s="384">
        <v>730</v>
      </c>
      <c r="AS665" s="384">
        <v>33.5</v>
      </c>
      <c r="AT665" s="384">
        <v>0</v>
      </c>
      <c r="AU665" s="384">
        <v>14902.22</v>
      </c>
    </row>
    <row r="666" spans="2:47" s="48" customFormat="1" x14ac:dyDescent="0.2">
      <c r="B666" s="48" t="s">
        <v>125</v>
      </c>
      <c r="C666" s="48" t="s">
        <v>506</v>
      </c>
      <c r="D666" s="109">
        <v>2011</v>
      </c>
      <c r="E666" s="48" t="s">
        <v>66</v>
      </c>
      <c r="M666" s="384"/>
      <c r="N666" s="384"/>
      <c r="O666" s="384"/>
      <c r="P666" s="384"/>
      <c r="Q666" s="384"/>
      <c r="R666" s="384"/>
      <c r="S666" s="384"/>
      <c r="AA666" s="384"/>
      <c r="AB666" s="384"/>
      <c r="AC666" s="384"/>
      <c r="AD666" s="384"/>
      <c r="AE666" s="384"/>
      <c r="AF666" s="384"/>
      <c r="AG666" s="384"/>
      <c r="AH666" s="48">
        <v>948</v>
      </c>
      <c r="AI666" s="48">
        <v>70</v>
      </c>
      <c r="AJ666" s="48">
        <v>258</v>
      </c>
      <c r="AK666" s="48">
        <v>0</v>
      </c>
      <c r="AL666" s="48">
        <v>0</v>
      </c>
      <c r="AM666" s="48">
        <v>0</v>
      </c>
      <c r="AN666" s="50">
        <v>1276</v>
      </c>
      <c r="AO666" s="384">
        <v>6207.31</v>
      </c>
      <c r="AP666" s="384">
        <v>1207.27</v>
      </c>
      <c r="AQ666" s="384">
        <v>4050.16</v>
      </c>
      <c r="AR666" s="384">
        <v>0</v>
      </c>
      <c r="AS666" s="384">
        <v>0</v>
      </c>
      <c r="AT666" s="384">
        <v>0</v>
      </c>
      <c r="AU666" s="384">
        <v>11464.74</v>
      </c>
    </row>
    <row r="667" spans="2:47" s="48" customFormat="1" x14ac:dyDescent="0.2">
      <c r="B667" s="48" t="s">
        <v>125</v>
      </c>
      <c r="C667" s="48" t="s">
        <v>507</v>
      </c>
      <c r="D667" s="109">
        <v>2011</v>
      </c>
      <c r="E667" s="48" t="s">
        <v>67</v>
      </c>
      <c r="M667" s="384"/>
      <c r="N667" s="384"/>
      <c r="O667" s="384"/>
      <c r="P667" s="384"/>
      <c r="Q667" s="384"/>
      <c r="R667" s="384"/>
      <c r="S667" s="384"/>
      <c r="AA667" s="384"/>
      <c r="AB667" s="384"/>
      <c r="AC667" s="384"/>
      <c r="AD667" s="384"/>
      <c r="AE667" s="384"/>
      <c r="AF667" s="384"/>
      <c r="AG667" s="384"/>
      <c r="AH667" s="48">
        <v>257</v>
      </c>
      <c r="AI667" s="48">
        <v>0</v>
      </c>
      <c r="AJ667" s="48">
        <v>655</v>
      </c>
      <c r="AK667" s="48">
        <v>81</v>
      </c>
      <c r="AL667" s="48">
        <v>0</v>
      </c>
      <c r="AM667" s="48">
        <v>0</v>
      </c>
      <c r="AN667" s="50">
        <v>993</v>
      </c>
      <c r="AO667" s="384">
        <v>1451.75</v>
      </c>
      <c r="AP667" s="384">
        <v>0</v>
      </c>
      <c r="AQ667" s="384">
        <v>8595.9</v>
      </c>
      <c r="AR667" s="384">
        <v>933.76</v>
      </c>
      <c r="AS667" s="384">
        <v>0</v>
      </c>
      <c r="AT667" s="384">
        <v>0</v>
      </c>
      <c r="AU667" s="384">
        <v>10981.41</v>
      </c>
    </row>
    <row r="668" spans="2:47" s="48" customFormat="1" x14ac:dyDescent="0.2">
      <c r="B668" s="48" t="s">
        <v>125</v>
      </c>
      <c r="C668" s="48" t="s">
        <v>508</v>
      </c>
      <c r="D668" s="109">
        <v>2011</v>
      </c>
      <c r="E668" s="48" t="s">
        <v>68</v>
      </c>
      <c r="M668" s="384"/>
      <c r="N668" s="384"/>
      <c r="O668" s="384"/>
      <c r="P668" s="384"/>
      <c r="Q668" s="384"/>
      <c r="R668" s="384"/>
      <c r="S668" s="384"/>
      <c r="AA668" s="384"/>
      <c r="AB668" s="384"/>
      <c r="AC668" s="384"/>
      <c r="AD668" s="384"/>
      <c r="AE668" s="384"/>
      <c r="AF668" s="384"/>
      <c r="AG668" s="384"/>
      <c r="AH668" s="48">
        <v>859</v>
      </c>
      <c r="AI668" s="48">
        <v>109</v>
      </c>
      <c r="AJ668" s="48">
        <v>172</v>
      </c>
      <c r="AK668" s="48">
        <v>15</v>
      </c>
      <c r="AL668" s="48">
        <v>31</v>
      </c>
      <c r="AM668" s="48">
        <v>11</v>
      </c>
      <c r="AN668" s="50">
        <v>1197</v>
      </c>
      <c r="AO668" s="384">
        <v>5813.55</v>
      </c>
      <c r="AP668" s="384">
        <v>1638.25</v>
      </c>
      <c r="AQ668" s="384">
        <v>1968.5</v>
      </c>
      <c r="AR668" s="384">
        <v>236.75</v>
      </c>
      <c r="AS668" s="384">
        <v>447.25</v>
      </c>
      <c r="AT668" s="384">
        <v>235</v>
      </c>
      <c r="AU668" s="384">
        <v>10339.299999999999</v>
      </c>
    </row>
    <row r="669" spans="2:47" s="48" customFormat="1" x14ac:dyDescent="0.2">
      <c r="B669" s="48" t="s">
        <v>125</v>
      </c>
      <c r="C669" s="48" t="s">
        <v>509</v>
      </c>
      <c r="D669" s="109">
        <v>2011</v>
      </c>
      <c r="E669" s="48" t="s">
        <v>69</v>
      </c>
      <c r="M669" s="384"/>
      <c r="N669" s="384"/>
      <c r="O669" s="384"/>
      <c r="P669" s="384"/>
      <c r="Q669" s="384"/>
      <c r="R669" s="384"/>
      <c r="S669" s="384"/>
      <c r="AA669" s="384"/>
      <c r="AB669" s="384"/>
      <c r="AC669" s="384"/>
      <c r="AD669" s="384"/>
      <c r="AE669" s="384"/>
      <c r="AF669" s="384"/>
      <c r="AG669" s="384"/>
      <c r="AH669" s="48">
        <v>794</v>
      </c>
      <c r="AI669" s="48">
        <v>0</v>
      </c>
      <c r="AJ669" s="48">
        <v>254</v>
      </c>
      <c r="AK669" s="48">
        <v>379</v>
      </c>
      <c r="AL669" s="48">
        <v>0</v>
      </c>
      <c r="AM669" s="48">
        <v>0</v>
      </c>
      <c r="AN669" s="50">
        <v>1427</v>
      </c>
      <c r="AO669" s="384">
        <v>5064.38</v>
      </c>
      <c r="AP669" s="384">
        <v>0</v>
      </c>
      <c r="AQ669" s="384">
        <v>2123.2600000000002</v>
      </c>
      <c r="AR669" s="384">
        <v>4063.37</v>
      </c>
      <c r="AS669" s="384">
        <v>0</v>
      </c>
      <c r="AT669" s="384">
        <v>0</v>
      </c>
      <c r="AU669" s="384">
        <v>11251.01</v>
      </c>
    </row>
    <row r="670" spans="2:47" s="48" customFormat="1" x14ac:dyDescent="0.2">
      <c r="B670" s="48" t="s">
        <v>125</v>
      </c>
      <c r="C670" s="48" t="s">
        <v>510</v>
      </c>
      <c r="D670" s="109">
        <v>2011</v>
      </c>
      <c r="E670" s="48" t="s">
        <v>70</v>
      </c>
      <c r="M670" s="384"/>
      <c r="N670" s="384"/>
      <c r="O670" s="384"/>
      <c r="P670" s="384"/>
      <c r="Q670" s="384"/>
      <c r="R670" s="384"/>
      <c r="S670" s="384"/>
      <c r="AA670" s="384"/>
      <c r="AB670" s="384"/>
      <c r="AC670" s="384"/>
      <c r="AD670" s="384"/>
      <c r="AE670" s="384"/>
      <c r="AF670" s="384"/>
      <c r="AG670" s="384"/>
      <c r="AH670" s="53" t="s">
        <v>103</v>
      </c>
      <c r="AI670" s="53" t="s">
        <v>103</v>
      </c>
      <c r="AJ670" s="53" t="s">
        <v>103</v>
      </c>
      <c r="AK670" s="53" t="s">
        <v>103</v>
      </c>
      <c r="AL670" s="53" t="s">
        <v>103</v>
      </c>
      <c r="AM670" s="53" t="s">
        <v>103</v>
      </c>
      <c r="AN670" s="50">
        <v>3430</v>
      </c>
      <c r="AO670" s="384">
        <v>22788.75</v>
      </c>
      <c r="AP670" s="384">
        <v>0</v>
      </c>
      <c r="AQ670" s="384">
        <v>2314.25</v>
      </c>
      <c r="AR670" s="384">
        <v>4841.75</v>
      </c>
      <c r="AS670" s="384">
        <v>29</v>
      </c>
      <c r="AT670" s="384">
        <v>0</v>
      </c>
      <c r="AU670" s="384">
        <v>29973.75</v>
      </c>
    </row>
    <row r="671" spans="2:47" s="48" customFormat="1" x14ac:dyDescent="0.2">
      <c r="B671" s="48" t="s">
        <v>125</v>
      </c>
      <c r="C671" s="48" t="s">
        <v>511</v>
      </c>
      <c r="D671" s="109">
        <v>2011</v>
      </c>
      <c r="E671" s="48" t="s">
        <v>71</v>
      </c>
      <c r="M671" s="384"/>
      <c r="N671" s="384"/>
      <c r="O671" s="384"/>
      <c r="P671" s="384"/>
      <c r="Q671" s="384"/>
      <c r="R671" s="384"/>
      <c r="S671" s="384"/>
      <c r="AA671" s="384"/>
      <c r="AB671" s="384"/>
      <c r="AC671" s="384"/>
      <c r="AD671" s="384"/>
      <c r="AE671" s="384"/>
      <c r="AF671" s="384"/>
      <c r="AG671" s="384"/>
      <c r="AH671" s="48">
        <v>260</v>
      </c>
      <c r="AI671" s="48">
        <v>0</v>
      </c>
      <c r="AJ671" s="48">
        <v>0</v>
      </c>
      <c r="AK671" s="48">
        <v>0</v>
      </c>
      <c r="AL671" s="48">
        <v>0</v>
      </c>
      <c r="AM671" s="48">
        <v>0</v>
      </c>
      <c r="AN671" s="50">
        <v>260</v>
      </c>
      <c r="AO671" s="384">
        <v>1581.62</v>
      </c>
      <c r="AP671" s="384">
        <v>0</v>
      </c>
      <c r="AQ671" s="384">
        <v>0</v>
      </c>
      <c r="AR671" s="384">
        <v>0</v>
      </c>
      <c r="AS671" s="384">
        <v>0</v>
      </c>
      <c r="AT671" s="384">
        <v>0</v>
      </c>
      <c r="AU671" s="384">
        <v>1581.62</v>
      </c>
    </row>
    <row r="672" spans="2:47" s="48" customFormat="1" x14ac:dyDescent="0.2">
      <c r="B672" s="48" t="s">
        <v>125</v>
      </c>
      <c r="C672" s="48" t="s">
        <v>512</v>
      </c>
      <c r="D672" s="109">
        <v>2011</v>
      </c>
      <c r="E672" s="48" t="s">
        <v>72</v>
      </c>
      <c r="M672" s="384"/>
      <c r="N672" s="384"/>
      <c r="O672" s="384"/>
      <c r="P672" s="384"/>
      <c r="Q672" s="384"/>
      <c r="R672" s="384"/>
      <c r="S672" s="384"/>
      <c r="AA672" s="384"/>
      <c r="AB672" s="384"/>
      <c r="AC672" s="384"/>
      <c r="AD672" s="384"/>
      <c r="AE672" s="384"/>
      <c r="AF672" s="384"/>
      <c r="AG672" s="384"/>
      <c r="AH672" s="48">
        <v>756</v>
      </c>
      <c r="AI672" s="48">
        <v>41</v>
      </c>
      <c r="AJ672" s="48">
        <v>606</v>
      </c>
      <c r="AK672" s="48">
        <v>92</v>
      </c>
      <c r="AL672" s="48">
        <v>12</v>
      </c>
      <c r="AM672" s="48">
        <v>14</v>
      </c>
      <c r="AN672" s="50">
        <v>1521</v>
      </c>
      <c r="AO672" s="384">
        <v>3714.56</v>
      </c>
      <c r="AP672" s="384">
        <v>613.91999999999996</v>
      </c>
      <c r="AQ672" s="384">
        <v>6141.83</v>
      </c>
      <c r="AR672" s="384">
        <v>990.57</v>
      </c>
      <c r="AS672" s="384">
        <v>207.93</v>
      </c>
      <c r="AT672" s="384">
        <v>238.26</v>
      </c>
      <c r="AU672" s="384">
        <v>11907.07</v>
      </c>
    </row>
    <row r="673" spans="2:47" s="48" customFormat="1" x14ac:dyDescent="0.2">
      <c r="B673" s="48" t="s">
        <v>125</v>
      </c>
      <c r="C673" s="48" t="s">
        <v>513</v>
      </c>
      <c r="D673" s="109">
        <v>2011</v>
      </c>
      <c r="E673" s="48" t="s">
        <v>73</v>
      </c>
      <c r="M673" s="384"/>
      <c r="N673" s="384"/>
      <c r="O673" s="384"/>
      <c r="P673" s="384"/>
      <c r="Q673" s="384"/>
      <c r="R673" s="384"/>
      <c r="S673" s="384"/>
      <c r="AA673" s="384"/>
      <c r="AB673" s="384"/>
      <c r="AC673" s="384"/>
      <c r="AD673" s="384"/>
      <c r="AE673" s="384"/>
      <c r="AF673" s="384"/>
      <c r="AG673" s="384"/>
      <c r="AH673" s="48">
        <v>1054</v>
      </c>
      <c r="AI673" s="48">
        <v>273</v>
      </c>
      <c r="AJ673" s="48">
        <v>431</v>
      </c>
      <c r="AK673" s="48">
        <v>27</v>
      </c>
      <c r="AL673" s="48">
        <v>23</v>
      </c>
      <c r="AM673" s="48">
        <v>10</v>
      </c>
      <c r="AN673" s="50">
        <v>1818</v>
      </c>
      <c r="AO673" s="384">
        <v>6023.68</v>
      </c>
      <c r="AP673" s="384">
        <v>16174.17</v>
      </c>
      <c r="AQ673" s="384">
        <v>4132.6499999999996</v>
      </c>
      <c r="AR673" s="384">
        <v>627.86</v>
      </c>
      <c r="AS673" s="384">
        <v>540.75</v>
      </c>
      <c r="AT673" s="384">
        <v>271</v>
      </c>
      <c r="AU673" s="384">
        <v>27770.11</v>
      </c>
    </row>
    <row r="674" spans="2:47" s="48" customFormat="1" x14ac:dyDescent="0.2">
      <c r="B674" s="48" t="s">
        <v>125</v>
      </c>
      <c r="C674" s="48" t="s">
        <v>514</v>
      </c>
      <c r="D674" s="109">
        <v>2011</v>
      </c>
      <c r="E674" s="48" t="s">
        <v>74</v>
      </c>
      <c r="M674" s="384"/>
      <c r="N674" s="384"/>
      <c r="O674" s="384"/>
      <c r="P674" s="384"/>
      <c r="Q674" s="384"/>
      <c r="R674" s="384"/>
      <c r="S674" s="384"/>
      <c r="AA674" s="384"/>
      <c r="AB674" s="384"/>
      <c r="AC674" s="384"/>
      <c r="AD674" s="384"/>
      <c r="AE674" s="384"/>
      <c r="AF674" s="384"/>
      <c r="AG674" s="384"/>
      <c r="AH674" s="53" t="s">
        <v>103</v>
      </c>
      <c r="AI674" s="53" t="s">
        <v>103</v>
      </c>
      <c r="AJ674" s="53" t="s">
        <v>103</v>
      </c>
      <c r="AK674" s="53" t="s">
        <v>103</v>
      </c>
      <c r="AL674" s="53" t="s">
        <v>103</v>
      </c>
      <c r="AM674" s="53" t="s">
        <v>103</v>
      </c>
      <c r="AN674" s="50">
        <v>1375</v>
      </c>
      <c r="AO674" s="384">
        <v>5327.83</v>
      </c>
      <c r="AP674" s="384">
        <v>34.5</v>
      </c>
      <c r="AQ674" s="384">
        <v>3211.75</v>
      </c>
      <c r="AR674" s="384">
        <v>1303.08</v>
      </c>
      <c r="AS674" s="384">
        <v>0</v>
      </c>
      <c r="AT674" s="384">
        <v>22.75</v>
      </c>
      <c r="AU674" s="384">
        <v>9899.91</v>
      </c>
    </row>
    <row r="675" spans="2:47" s="48" customFormat="1" x14ac:dyDescent="0.2">
      <c r="B675" s="48" t="s">
        <v>125</v>
      </c>
      <c r="C675" s="48" t="s">
        <v>515</v>
      </c>
      <c r="D675" s="109">
        <v>2011</v>
      </c>
      <c r="E675" s="48" t="s">
        <v>75</v>
      </c>
      <c r="M675" s="384"/>
      <c r="N675" s="384"/>
      <c r="O675" s="384"/>
      <c r="P675" s="384"/>
      <c r="Q675" s="384"/>
      <c r="R675" s="384"/>
      <c r="S675" s="384"/>
      <c r="AA675" s="384"/>
      <c r="AB675" s="384"/>
      <c r="AC675" s="384"/>
      <c r="AD675" s="384"/>
      <c r="AE675" s="384"/>
      <c r="AF675" s="384"/>
      <c r="AG675" s="384"/>
      <c r="AH675" s="48">
        <v>466</v>
      </c>
      <c r="AI675" s="48">
        <v>0</v>
      </c>
      <c r="AJ675" s="48">
        <v>0</v>
      </c>
      <c r="AK675" s="48">
        <v>0</v>
      </c>
      <c r="AL675" s="48">
        <v>34</v>
      </c>
      <c r="AM675" s="48">
        <v>0</v>
      </c>
      <c r="AN675" s="50">
        <v>500</v>
      </c>
      <c r="AO675" s="384">
        <v>3140.25</v>
      </c>
      <c r="AP675" s="384">
        <v>0</v>
      </c>
      <c r="AQ675" s="384">
        <v>0</v>
      </c>
      <c r="AR675" s="384">
        <v>0</v>
      </c>
      <c r="AS675" s="384">
        <v>630.5</v>
      </c>
      <c r="AT675" s="384">
        <v>0</v>
      </c>
      <c r="AU675" s="384">
        <v>3770.75</v>
      </c>
    </row>
    <row r="676" spans="2:47" s="48" customFormat="1" x14ac:dyDescent="0.2">
      <c r="B676" s="48" t="s">
        <v>125</v>
      </c>
      <c r="C676" s="48" t="s">
        <v>516</v>
      </c>
      <c r="D676" s="109">
        <v>2011</v>
      </c>
      <c r="E676" s="48" t="s">
        <v>76</v>
      </c>
      <c r="M676" s="384"/>
      <c r="N676" s="384"/>
      <c r="O676" s="384"/>
      <c r="P676" s="384"/>
      <c r="Q676" s="384"/>
      <c r="R676" s="384"/>
      <c r="S676" s="384"/>
      <c r="AA676" s="384"/>
      <c r="AB676" s="384"/>
      <c r="AC676" s="384"/>
      <c r="AD676" s="384"/>
      <c r="AE676" s="384"/>
      <c r="AF676" s="384"/>
      <c r="AG676" s="384"/>
      <c r="AH676" s="48">
        <v>379</v>
      </c>
      <c r="AI676" s="48">
        <v>0</v>
      </c>
      <c r="AJ676" s="48">
        <v>1909</v>
      </c>
      <c r="AK676" s="48">
        <v>149</v>
      </c>
      <c r="AL676" s="48">
        <v>0</v>
      </c>
      <c r="AM676" s="48">
        <v>0</v>
      </c>
      <c r="AN676" s="50">
        <v>2437</v>
      </c>
      <c r="AO676" s="384">
        <v>3431.17</v>
      </c>
      <c r="AP676" s="384">
        <v>0</v>
      </c>
      <c r="AQ676" s="384">
        <v>33243.089999999997</v>
      </c>
      <c r="AR676" s="384">
        <v>3283.17</v>
      </c>
      <c r="AS676" s="384">
        <v>0</v>
      </c>
      <c r="AT676" s="384">
        <v>0</v>
      </c>
      <c r="AU676" s="384">
        <v>39957.43</v>
      </c>
    </row>
    <row r="677" spans="2:47" s="48" customFormat="1" x14ac:dyDescent="0.2">
      <c r="B677" s="48" t="s">
        <v>125</v>
      </c>
      <c r="C677" s="48" t="s">
        <v>517</v>
      </c>
      <c r="D677" s="109">
        <v>2011</v>
      </c>
      <c r="E677" s="48" t="s">
        <v>77</v>
      </c>
      <c r="M677" s="384"/>
      <c r="N677" s="384"/>
      <c r="O677" s="384"/>
      <c r="P677" s="384"/>
      <c r="Q677" s="384"/>
      <c r="R677" s="384"/>
      <c r="S677" s="384"/>
      <c r="AA677" s="384"/>
      <c r="AB677" s="384"/>
      <c r="AC677" s="384"/>
      <c r="AD677" s="384"/>
      <c r="AE677" s="384"/>
      <c r="AF677" s="384"/>
      <c r="AG677" s="384"/>
      <c r="AH677" s="48">
        <v>1950</v>
      </c>
      <c r="AI677" s="48">
        <v>331</v>
      </c>
      <c r="AJ677" s="48">
        <v>1211</v>
      </c>
      <c r="AK677" s="48">
        <v>408</v>
      </c>
      <c r="AL677" s="48">
        <v>25</v>
      </c>
      <c r="AM677" s="48">
        <v>40</v>
      </c>
      <c r="AN677" s="50">
        <v>3965</v>
      </c>
      <c r="AO677" s="384">
        <v>20293.87</v>
      </c>
      <c r="AP677" s="384">
        <v>10365.41</v>
      </c>
      <c r="AQ677" s="384">
        <v>17439.2</v>
      </c>
      <c r="AR677" s="384">
        <v>5481.75</v>
      </c>
      <c r="AS677" s="384">
        <v>623.6</v>
      </c>
      <c r="AT677" s="384">
        <v>1699.05</v>
      </c>
      <c r="AU677" s="384">
        <v>55902.879999999997</v>
      </c>
    </row>
    <row r="678" spans="2:47" s="48" customFormat="1" x14ac:dyDescent="0.2">
      <c r="B678" s="48" t="s">
        <v>125</v>
      </c>
      <c r="C678" s="48" t="s">
        <v>518</v>
      </c>
      <c r="D678" s="109">
        <v>2011</v>
      </c>
      <c r="E678" s="48" t="s">
        <v>78</v>
      </c>
      <c r="M678" s="384"/>
      <c r="N678" s="384"/>
      <c r="O678" s="384"/>
      <c r="P678" s="384"/>
      <c r="Q678" s="384"/>
      <c r="R678" s="384"/>
      <c r="S678" s="384"/>
      <c r="AA678" s="384"/>
      <c r="AB678" s="384"/>
      <c r="AC678" s="384"/>
      <c r="AD678" s="384"/>
      <c r="AE678" s="384"/>
      <c r="AF678" s="384"/>
      <c r="AG678" s="384"/>
      <c r="AH678" s="48">
        <v>349</v>
      </c>
      <c r="AI678" s="48">
        <v>394</v>
      </c>
      <c r="AJ678" s="48">
        <v>306</v>
      </c>
      <c r="AK678" s="48">
        <v>74</v>
      </c>
      <c r="AL678" s="48">
        <v>62</v>
      </c>
      <c r="AM678" s="48">
        <v>59</v>
      </c>
      <c r="AN678" s="50">
        <v>1244</v>
      </c>
      <c r="AO678" s="384">
        <v>1976.51</v>
      </c>
      <c r="AP678" s="384">
        <v>7710.25</v>
      </c>
      <c r="AQ678" s="384">
        <v>4116.25</v>
      </c>
      <c r="AR678" s="384">
        <v>1037.1600000000001</v>
      </c>
      <c r="AS678" s="384">
        <v>675.41</v>
      </c>
      <c r="AT678" s="384">
        <v>1583.59</v>
      </c>
      <c r="AU678" s="384">
        <v>17099.169999999998</v>
      </c>
    </row>
    <row r="679" spans="2:47" s="48" customFormat="1" x14ac:dyDescent="0.2">
      <c r="B679" s="48" t="s">
        <v>125</v>
      </c>
      <c r="C679" s="48" t="s">
        <v>519</v>
      </c>
      <c r="D679" s="109">
        <v>2011</v>
      </c>
      <c r="E679" s="48" t="s">
        <v>79</v>
      </c>
      <c r="M679" s="384"/>
      <c r="N679" s="384"/>
      <c r="O679" s="384"/>
      <c r="P679" s="384"/>
      <c r="Q679" s="384"/>
      <c r="R679" s="384"/>
      <c r="S679" s="384"/>
      <c r="AA679" s="384"/>
      <c r="AB679" s="384"/>
      <c r="AC679" s="384"/>
      <c r="AD679" s="384"/>
      <c r="AE679" s="384"/>
      <c r="AF679" s="384"/>
      <c r="AG679" s="384"/>
      <c r="AH679" s="48">
        <v>1573</v>
      </c>
      <c r="AI679" s="48">
        <v>29</v>
      </c>
      <c r="AJ679" s="48">
        <v>19</v>
      </c>
      <c r="AK679" s="48">
        <v>29</v>
      </c>
      <c r="AL679" s="48">
        <v>17</v>
      </c>
      <c r="AM679" s="48">
        <v>0</v>
      </c>
      <c r="AN679" s="50">
        <v>1667</v>
      </c>
      <c r="AO679" s="384">
        <v>10446.31</v>
      </c>
      <c r="AP679" s="384">
        <v>471.58</v>
      </c>
      <c r="AQ679" s="384">
        <v>417.5</v>
      </c>
      <c r="AR679" s="384">
        <v>520.76</v>
      </c>
      <c r="AS679" s="384">
        <v>286.93</v>
      </c>
      <c r="AT679" s="384">
        <v>0</v>
      </c>
      <c r="AU679" s="384">
        <v>12143.08</v>
      </c>
    </row>
    <row r="680" spans="2:47" s="48" customFormat="1" x14ac:dyDescent="0.2">
      <c r="B680" s="48" t="s">
        <v>125</v>
      </c>
      <c r="C680" s="48" t="s">
        <v>520</v>
      </c>
      <c r="D680" s="109">
        <v>2011</v>
      </c>
      <c r="E680" s="48" t="s">
        <v>80</v>
      </c>
      <c r="M680" s="384"/>
      <c r="N680" s="384"/>
      <c r="O680" s="384"/>
      <c r="P680" s="384"/>
      <c r="Q680" s="384"/>
      <c r="R680" s="384"/>
      <c r="S680" s="384"/>
      <c r="AA680" s="384"/>
      <c r="AB680" s="384"/>
      <c r="AC680" s="384"/>
      <c r="AD680" s="384"/>
      <c r="AE680" s="384"/>
      <c r="AF680" s="384"/>
      <c r="AG680" s="384"/>
      <c r="AH680" s="48">
        <v>331</v>
      </c>
      <c r="AI680" s="48">
        <v>0</v>
      </c>
      <c r="AJ680" s="48">
        <v>1398</v>
      </c>
      <c r="AK680" s="48">
        <v>21</v>
      </c>
      <c r="AL680" s="48">
        <v>0</v>
      </c>
      <c r="AM680" s="48">
        <v>0</v>
      </c>
      <c r="AN680" s="50">
        <v>1750</v>
      </c>
      <c r="AO680" s="384">
        <v>3551.6</v>
      </c>
      <c r="AP680" s="384">
        <v>0</v>
      </c>
      <c r="AQ680" s="384">
        <v>10424.02</v>
      </c>
      <c r="AR680" s="384">
        <v>330.27</v>
      </c>
      <c r="AS680" s="384">
        <v>0</v>
      </c>
      <c r="AT680" s="384">
        <v>0</v>
      </c>
      <c r="AU680" s="384">
        <v>14305.89</v>
      </c>
    </row>
    <row r="681" spans="2:47" s="48" customFormat="1" x14ac:dyDescent="0.2">
      <c r="B681" s="48" t="s">
        <v>125</v>
      </c>
      <c r="C681" s="48" t="s">
        <v>521</v>
      </c>
      <c r="D681" s="109">
        <v>2011</v>
      </c>
      <c r="E681" s="48" t="s">
        <v>24</v>
      </c>
      <c r="M681" s="384"/>
      <c r="N681" s="384"/>
      <c r="O681" s="384"/>
      <c r="P681" s="384"/>
      <c r="Q681" s="384"/>
      <c r="R681" s="384"/>
      <c r="S681" s="384"/>
      <c r="AA681" s="384"/>
      <c r="AB681" s="384"/>
      <c r="AC681" s="384"/>
      <c r="AD681" s="384"/>
      <c r="AE681" s="384"/>
      <c r="AF681" s="384"/>
      <c r="AG681" s="384"/>
      <c r="AH681" s="48">
        <v>38854</v>
      </c>
      <c r="AI681" s="48">
        <v>2901</v>
      </c>
      <c r="AJ681" s="48">
        <v>16709</v>
      </c>
      <c r="AK681" s="48">
        <v>3472</v>
      </c>
      <c r="AL681" s="48">
        <v>570</v>
      </c>
      <c r="AM681" s="48">
        <v>285</v>
      </c>
      <c r="AN681" s="50">
        <v>63460</v>
      </c>
      <c r="AO681" s="384">
        <v>301059.01999999996</v>
      </c>
      <c r="AP681" s="384">
        <v>97565.22</v>
      </c>
      <c r="AQ681" s="384">
        <v>216677.15</v>
      </c>
      <c r="AR681" s="384">
        <v>51369.58</v>
      </c>
      <c r="AS681" s="384">
        <v>9358.86</v>
      </c>
      <c r="AT681" s="384">
        <v>7832.27</v>
      </c>
      <c r="AU681" s="384">
        <v>683862.10000000009</v>
      </c>
    </row>
    <row r="682" spans="2:47" s="48" customFormat="1" x14ac:dyDescent="0.2">
      <c r="B682" s="48" t="s">
        <v>125</v>
      </c>
      <c r="C682" s="48" t="s">
        <v>522</v>
      </c>
      <c r="D682" s="109">
        <v>2012</v>
      </c>
      <c r="E682" s="48" t="s">
        <v>49</v>
      </c>
      <c r="M682" s="384"/>
      <c r="N682" s="384"/>
      <c r="O682" s="384"/>
      <c r="P682" s="384"/>
      <c r="Q682" s="384"/>
      <c r="R682" s="384"/>
      <c r="S682" s="384"/>
      <c r="AA682" s="384"/>
      <c r="AB682" s="384"/>
      <c r="AC682" s="384"/>
      <c r="AD682" s="384"/>
      <c r="AE682" s="384"/>
      <c r="AF682" s="384"/>
      <c r="AG682" s="384"/>
      <c r="AH682" s="48">
        <v>660</v>
      </c>
      <c r="AI682" s="48">
        <v>44</v>
      </c>
      <c r="AJ682" s="48">
        <v>1223</v>
      </c>
      <c r="AK682" s="48">
        <v>46</v>
      </c>
      <c r="AL682" s="48">
        <v>5</v>
      </c>
      <c r="AM682" s="48">
        <v>17</v>
      </c>
      <c r="AN682" s="50">
        <v>1995</v>
      </c>
      <c r="AO682" s="384">
        <v>4388.8100000000004</v>
      </c>
      <c r="AP682" s="384">
        <v>731</v>
      </c>
      <c r="AQ682" s="384">
        <v>10391.17</v>
      </c>
      <c r="AR682" s="384">
        <v>708.5</v>
      </c>
      <c r="AS682" s="384">
        <v>74.75</v>
      </c>
      <c r="AT682" s="384">
        <v>204.75</v>
      </c>
      <c r="AU682" s="384">
        <v>16498.98</v>
      </c>
    </row>
    <row r="683" spans="2:47" s="48" customFormat="1" x14ac:dyDescent="0.2">
      <c r="B683" s="48" t="s">
        <v>125</v>
      </c>
      <c r="C683" s="48" t="s">
        <v>523</v>
      </c>
      <c r="D683" s="109">
        <v>2012</v>
      </c>
      <c r="E683" s="48" t="s">
        <v>50</v>
      </c>
      <c r="M683" s="384"/>
      <c r="N683" s="384"/>
      <c r="O683" s="384"/>
      <c r="P683" s="384"/>
      <c r="Q683" s="384"/>
      <c r="R683" s="384"/>
      <c r="S683" s="384"/>
      <c r="AA683" s="384"/>
      <c r="AB683" s="384"/>
      <c r="AC683" s="384"/>
      <c r="AD683" s="384"/>
      <c r="AE683" s="384"/>
      <c r="AF683" s="384"/>
      <c r="AG683" s="384"/>
      <c r="AH683" s="48">
        <v>1423</v>
      </c>
      <c r="AI683" s="48">
        <v>0</v>
      </c>
      <c r="AJ683" s="48">
        <v>417</v>
      </c>
      <c r="AK683" s="48">
        <v>281</v>
      </c>
      <c r="AL683" s="48">
        <v>0</v>
      </c>
      <c r="AM683" s="48">
        <v>0</v>
      </c>
      <c r="AN683" s="50">
        <v>2121</v>
      </c>
      <c r="AO683" s="384">
        <v>6532.5</v>
      </c>
      <c r="AP683" s="384">
        <v>0</v>
      </c>
      <c r="AQ683" s="384">
        <v>5730.17</v>
      </c>
      <c r="AR683" s="384">
        <v>3077.75</v>
      </c>
      <c r="AS683" s="384">
        <v>0</v>
      </c>
      <c r="AT683" s="384">
        <v>0</v>
      </c>
      <c r="AU683" s="384">
        <v>15340.42</v>
      </c>
    </row>
    <row r="684" spans="2:47" s="48" customFormat="1" x14ac:dyDescent="0.2">
      <c r="B684" s="48" t="s">
        <v>125</v>
      </c>
      <c r="C684" s="48" t="s">
        <v>524</v>
      </c>
      <c r="D684" s="109">
        <v>2012</v>
      </c>
      <c r="E684" s="48" t="s">
        <v>51</v>
      </c>
      <c r="M684" s="384"/>
      <c r="N684" s="384"/>
      <c r="O684" s="384"/>
      <c r="P684" s="384"/>
      <c r="Q684" s="384"/>
      <c r="R684" s="384"/>
      <c r="S684" s="384"/>
      <c r="AA684" s="384"/>
      <c r="AB684" s="384"/>
      <c r="AC684" s="384"/>
      <c r="AD684" s="384"/>
      <c r="AE684" s="384"/>
      <c r="AF684" s="384"/>
      <c r="AG684" s="384"/>
      <c r="AH684" s="48">
        <v>1404</v>
      </c>
      <c r="AI684" s="48">
        <v>61</v>
      </c>
      <c r="AJ684" s="48">
        <v>37</v>
      </c>
      <c r="AK684" s="48">
        <v>18</v>
      </c>
      <c r="AL684" s="48">
        <v>34</v>
      </c>
      <c r="AM684" s="48">
        <v>0</v>
      </c>
      <c r="AN684" s="50">
        <v>1554</v>
      </c>
      <c r="AO684" s="384">
        <v>4884.4799999999996</v>
      </c>
      <c r="AP684" s="384">
        <v>516.25</v>
      </c>
      <c r="AQ684" s="384">
        <v>635</v>
      </c>
      <c r="AR684" s="384">
        <v>247.25</v>
      </c>
      <c r="AS684" s="384">
        <v>314.04000000000002</v>
      </c>
      <c r="AT684" s="384">
        <v>0</v>
      </c>
      <c r="AU684" s="384">
        <v>6597.02</v>
      </c>
    </row>
    <row r="685" spans="2:47" s="48" customFormat="1" x14ac:dyDescent="0.2">
      <c r="B685" s="48" t="s">
        <v>125</v>
      </c>
      <c r="C685" s="48" t="s">
        <v>525</v>
      </c>
      <c r="D685" s="109">
        <v>2012</v>
      </c>
      <c r="E685" s="48" t="s">
        <v>52</v>
      </c>
      <c r="M685" s="384"/>
      <c r="N685" s="384"/>
      <c r="O685" s="384"/>
      <c r="P685" s="384"/>
      <c r="Q685" s="384"/>
      <c r="R685" s="384"/>
      <c r="S685" s="384"/>
      <c r="AA685" s="384"/>
      <c r="AB685" s="384"/>
      <c r="AC685" s="384"/>
      <c r="AD685" s="384"/>
      <c r="AE685" s="384"/>
      <c r="AF685" s="384"/>
      <c r="AG685" s="384"/>
      <c r="AH685" s="48">
        <v>239</v>
      </c>
      <c r="AI685" s="48">
        <v>14</v>
      </c>
      <c r="AJ685" s="48">
        <v>517</v>
      </c>
      <c r="AK685" s="48">
        <v>99</v>
      </c>
      <c r="AL685" s="48">
        <v>8</v>
      </c>
      <c r="AM685" s="48">
        <v>21</v>
      </c>
      <c r="AN685" s="50">
        <v>898</v>
      </c>
      <c r="AO685" s="384">
        <v>1952.22</v>
      </c>
      <c r="AP685" s="384">
        <v>31.64</v>
      </c>
      <c r="AQ685" s="384">
        <v>5813.48</v>
      </c>
      <c r="AR685" s="384">
        <v>1348.06</v>
      </c>
      <c r="AS685" s="384">
        <v>134.58000000000001</v>
      </c>
      <c r="AT685" s="384">
        <v>393.75</v>
      </c>
      <c r="AU685" s="384">
        <v>9673.73</v>
      </c>
    </row>
    <row r="686" spans="2:47" s="48" customFormat="1" x14ac:dyDescent="0.2">
      <c r="B686" s="48" t="s">
        <v>125</v>
      </c>
      <c r="C686" s="48" t="s">
        <v>526</v>
      </c>
      <c r="D686" s="109">
        <v>2012</v>
      </c>
      <c r="E686" s="48" t="s">
        <v>53</v>
      </c>
      <c r="M686" s="384"/>
      <c r="N686" s="384"/>
      <c r="O686" s="384"/>
      <c r="P686" s="384"/>
      <c r="Q686" s="384"/>
      <c r="R686" s="384"/>
      <c r="S686" s="384"/>
      <c r="AA686" s="384"/>
      <c r="AB686" s="384"/>
      <c r="AC686" s="384"/>
      <c r="AD686" s="384"/>
      <c r="AE686" s="384"/>
      <c r="AF686" s="384"/>
      <c r="AG686" s="384"/>
      <c r="AH686" s="53" t="s">
        <v>103</v>
      </c>
      <c r="AI686" s="53" t="s">
        <v>103</v>
      </c>
      <c r="AJ686" s="53" t="s">
        <v>103</v>
      </c>
      <c r="AK686" s="53" t="s">
        <v>103</v>
      </c>
      <c r="AL686" s="53" t="s">
        <v>103</v>
      </c>
      <c r="AM686" s="53" t="s">
        <v>103</v>
      </c>
      <c r="AN686" s="50">
        <v>684</v>
      </c>
      <c r="AO686" s="384">
        <v>274.5</v>
      </c>
      <c r="AP686" s="384">
        <v>1595.5</v>
      </c>
      <c r="AQ686" s="384">
        <v>4657.13</v>
      </c>
      <c r="AR686" s="384">
        <v>0</v>
      </c>
      <c r="AS686" s="384">
        <v>9.75</v>
      </c>
      <c r="AT686" s="384">
        <v>131</v>
      </c>
      <c r="AU686" s="384">
        <v>6667.88</v>
      </c>
    </row>
    <row r="687" spans="2:47" s="48" customFormat="1" x14ac:dyDescent="0.2">
      <c r="B687" s="48" t="s">
        <v>125</v>
      </c>
      <c r="C687" s="48" t="s">
        <v>527</v>
      </c>
      <c r="D687" s="109">
        <v>2012</v>
      </c>
      <c r="E687" s="48" t="s">
        <v>54</v>
      </c>
      <c r="M687" s="384"/>
      <c r="N687" s="384"/>
      <c r="O687" s="384"/>
      <c r="P687" s="384"/>
      <c r="Q687" s="384"/>
      <c r="R687" s="384"/>
      <c r="S687" s="384"/>
      <c r="AA687" s="384"/>
      <c r="AB687" s="384"/>
      <c r="AC687" s="384"/>
      <c r="AD687" s="384"/>
      <c r="AE687" s="384"/>
      <c r="AF687" s="384"/>
      <c r="AG687" s="384"/>
      <c r="AH687" s="53" t="s">
        <v>103</v>
      </c>
      <c r="AI687" s="53" t="s">
        <v>103</v>
      </c>
      <c r="AJ687" s="53" t="s">
        <v>103</v>
      </c>
      <c r="AK687" s="53" t="s">
        <v>103</v>
      </c>
      <c r="AL687" s="53" t="s">
        <v>103</v>
      </c>
      <c r="AM687" s="53" t="s">
        <v>103</v>
      </c>
      <c r="AN687" s="50">
        <v>2479</v>
      </c>
      <c r="AO687" s="384">
        <v>5759.67</v>
      </c>
      <c r="AP687" s="384">
        <v>3017.5</v>
      </c>
      <c r="AQ687" s="384">
        <v>34173.49</v>
      </c>
      <c r="AR687" s="384">
        <v>797.5</v>
      </c>
      <c r="AS687" s="384">
        <v>0</v>
      </c>
      <c r="AT687" s="384">
        <v>33</v>
      </c>
      <c r="AU687" s="384">
        <v>43781.16</v>
      </c>
    </row>
    <row r="688" spans="2:47" s="48" customFormat="1" x14ac:dyDescent="0.2">
      <c r="B688" s="48" t="s">
        <v>125</v>
      </c>
      <c r="C688" s="48" t="s">
        <v>528</v>
      </c>
      <c r="D688" s="109">
        <v>2012</v>
      </c>
      <c r="E688" s="48" t="s">
        <v>55</v>
      </c>
      <c r="M688" s="384"/>
      <c r="N688" s="384"/>
      <c r="O688" s="384"/>
      <c r="P688" s="384"/>
      <c r="Q688" s="384"/>
      <c r="R688" s="384"/>
      <c r="S688" s="384"/>
      <c r="AA688" s="384"/>
      <c r="AB688" s="384"/>
      <c r="AC688" s="384"/>
      <c r="AD688" s="384"/>
      <c r="AE688" s="384"/>
      <c r="AF688" s="384"/>
      <c r="AG688" s="384"/>
      <c r="AH688" s="48">
        <v>1199</v>
      </c>
      <c r="AI688" s="48">
        <v>224</v>
      </c>
      <c r="AJ688" s="48">
        <v>281</v>
      </c>
      <c r="AK688" s="48">
        <v>111</v>
      </c>
      <c r="AL688" s="48">
        <v>58</v>
      </c>
      <c r="AM688" s="48">
        <v>9</v>
      </c>
      <c r="AN688" s="50">
        <v>1882</v>
      </c>
      <c r="AO688" s="384">
        <v>6440.05</v>
      </c>
      <c r="AP688" s="384">
        <v>2473.08</v>
      </c>
      <c r="AQ688" s="384">
        <v>2821.25</v>
      </c>
      <c r="AR688" s="384">
        <v>1799.68</v>
      </c>
      <c r="AS688" s="384">
        <v>1022.38</v>
      </c>
      <c r="AT688" s="384">
        <v>329</v>
      </c>
      <c r="AU688" s="384">
        <v>14885.44</v>
      </c>
    </row>
    <row r="689" spans="2:47" s="48" customFormat="1" x14ac:dyDescent="0.2">
      <c r="B689" s="48" t="s">
        <v>125</v>
      </c>
      <c r="C689" s="48" t="s">
        <v>529</v>
      </c>
      <c r="D689" s="109">
        <v>2012</v>
      </c>
      <c r="E689" s="48" t="s">
        <v>56</v>
      </c>
      <c r="M689" s="384"/>
      <c r="N689" s="384"/>
      <c r="O689" s="384"/>
      <c r="P689" s="384"/>
      <c r="Q689" s="384"/>
      <c r="R689" s="384"/>
      <c r="S689" s="384"/>
      <c r="AA689" s="384"/>
      <c r="AB689" s="384"/>
      <c r="AC689" s="384"/>
      <c r="AD689" s="384"/>
      <c r="AE689" s="384"/>
      <c r="AF689" s="384"/>
      <c r="AG689" s="384"/>
      <c r="AH689" s="48">
        <v>1220</v>
      </c>
      <c r="AI689" s="48">
        <v>185</v>
      </c>
      <c r="AJ689" s="48">
        <v>550</v>
      </c>
      <c r="AK689" s="48">
        <v>81</v>
      </c>
      <c r="AL689" s="48">
        <v>19</v>
      </c>
      <c r="AM689" s="48">
        <v>10</v>
      </c>
      <c r="AN689" s="50">
        <v>2065</v>
      </c>
      <c r="AO689" s="384">
        <v>8264.7999999999993</v>
      </c>
      <c r="AP689" s="384">
        <v>8227.6200000000008</v>
      </c>
      <c r="AQ689" s="384">
        <v>8164.04</v>
      </c>
      <c r="AR689" s="384">
        <v>949.6</v>
      </c>
      <c r="AS689" s="384">
        <v>632.15</v>
      </c>
      <c r="AT689" s="384">
        <v>434.5</v>
      </c>
      <c r="AU689" s="384">
        <v>26672.71</v>
      </c>
    </row>
    <row r="690" spans="2:47" s="48" customFormat="1" x14ac:dyDescent="0.2">
      <c r="B690" s="48" t="s">
        <v>125</v>
      </c>
      <c r="C690" s="48" t="s">
        <v>530</v>
      </c>
      <c r="D690" s="109">
        <v>2012</v>
      </c>
      <c r="E690" s="48" t="s">
        <v>57</v>
      </c>
      <c r="M690" s="384"/>
      <c r="N690" s="384"/>
      <c r="O690" s="384"/>
      <c r="P690" s="384"/>
      <c r="Q690" s="384"/>
      <c r="R690" s="384"/>
      <c r="S690" s="384"/>
      <c r="AA690" s="384"/>
      <c r="AB690" s="384"/>
      <c r="AC690" s="384"/>
      <c r="AD690" s="384"/>
      <c r="AE690" s="384"/>
      <c r="AF690" s="384"/>
      <c r="AG690" s="384"/>
      <c r="AH690" s="53" t="s">
        <v>103</v>
      </c>
      <c r="AI690" s="53" t="s">
        <v>103</v>
      </c>
      <c r="AJ690" s="53" t="s">
        <v>103</v>
      </c>
      <c r="AK690" s="53" t="s">
        <v>103</v>
      </c>
      <c r="AL690" s="53" t="s">
        <v>103</v>
      </c>
      <c r="AM690" s="53" t="s">
        <v>103</v>
      </c>
      <c r="AN690" s="50">
        <v>1240</v>
      </c>
      <c r="AO690" s="384">
        <v>1346.49</v>
      </c>
      <c r="AP690" s="384">
        <v>6453.68</v>
      </c>
      <c r="AQ690" s="384">
        <v>4500.38</v>
      </c>
      <c r="AR690" s="384">
        <v>3808.13</v>
      </c>
      <c r="AS690" s="384">
        <v>5.0599999999999996</v>
      </c>
      <c r="AT690" s="384">
        <v>617</v>
      </c>
      <c r="AU690" s="384">
        <v>16730.740000000002</v>
      </c>
    </row>
    <row r="691" spans="2:47" s="48" customFormat="1" x14ac:dyDescent="0.2">
      <c r="B691" s="48" t="s">
        <v>125</v>
      </c>
      <c r="C691" s="48" t="s">
        <v>531</v>
      </c>
      <c r="D691" s="109">
        <v>2012</v>
      </c>
      <c r="E691" s="48" t="s">
        <v>58</v>
      </c>
      <c r="M691" s="384"/>
      <c r="N691" s="384"/>
      <c r="O691" s="384"/>
      <c r="P691" s="384"/>
      <c r="Q691" s="384"/>
      <c r="R691" s="384"/>
      <c r="S691" s="384"/>
      <c r="AA691" s="384"/>
      <c r="AB691" s="384"/>
      <c r="AC691" s="384"/>
      <c r="AD691" s="384"/>
      <c r="AE691" s="384"/>
      <c r="AF691" s="384"/>
      <c r="AG691" s="384"/>
      <c r="AH691" s="48">
        <v>291</v>
      </c>
      <c r="AI691" s="48">
        <v>260</v>
      </c>
      <c r="AJ691" s="48">
        <v>907</v>
      </c>
      <c r="AK691" s="48">
        <v>125</v>
      </c>
      <c r="AL691" s="48">
        <v>6</v>
      </c>
      <c r="AM691" s="48">
        <v>17</v>
      </c>
      <c r="AN691" s="50">
        <v>1606</v>
      </c>
      <c r="AO691" s="384">
        <v>1704.5</v>
      </c>
      <c r="AP691" s="384">
        <v>8055.1</v>
      </c>
      <c r="AQ691" s="384">
        <v>10580.67</v>
      </c>
      <c r="AR691" s="384">
        <v>1377.33</v>
      </c>
      <c r="AS691" s="384">
        <v>108.25</v>
      </c>
      <c r="AT691" s="384">
        <v>339.8</v>
      </c>
      <c r="AU691" s="384">
        <v>22165.65</v>
      </c>
    </row>
    <row r="692" spans="2:47" s="48" customFormat="1" x14ac:dyDescent="0.2">
      <c r="B692" s="48" t="s">
        <v>125</v>
      </c>
      <c r="C692" s="48" t="s">
        <v>532</v>
      </c>
      <c r="D692" s="109">
        <v>2012</v>
      </c>
      <c r="E692" s="48" t="s">
        <v>59</v>
      </c>
      <c r="M692" s="384"/>
      <c r="N692" s="384"/>
      <c r="O692" s="384"/>
      <c r="P692" s="384"/>
      <c r="Q692" s="384"/>
      <c r="R692" s="384"/>
      <c r="S692" s="384"/>
      <c r="AA692" s="384"/>
      <c r="AB692" s="384"/>
      <c r="AC692" s="384"/>
      <c r="AD692" s="384"/>
      <c r="AE692" s="384"/>
      <c r="AF692" s="384"/>
      <c r="AG692" s="384"/>
      <c r="AH692" s="48">
        <v>748</v>
      </c>
      <c r="AI692" s="48">
        <v>0</v>
      </c>
      <c r="AJ692" s="48">
        <v>151</v>
      </c>
      <c r="AK692" s="48">
        <v>123</v>
      </c>
      <c r="AL692" s="48">
        <v>0</v>
      </c>
      <c r="AM692" s="48">
        <v>0</v>
      </c>
      <c r="AN692" s="50">
        <v>1022</v>
      </c>
      <c r="AO692" s="384">
        <v>5477.5</v>
      </c>
      <c r="AP692" s="384">
        <v>0</v>
      </c>
      <c r="AQ692" s="384">
        <v>1610</v>
      </c>
      <c r="AR692" s="384">
        <v>1539.5</v>
      </c>
      <c r="AS692" s="384">
        <v>0</v>
      </c>
      <c r="AT692" s="384">
        <v>0</v>
      </c>
      <c r="AU692" s="384">
        <v>8627</v>
      </c>
    </row>
    <row r="693" spans="2:47" s="48" customFormat="1" x14ac:dyDescent="0.2">
      <c r="B693" s="48" t="s">
        <v>125</v>
      </c>
      <c r="C693" s="48" t="s">
        <v>533</v>
      </c>
      <c r="D693" s="109">
        <v>2012</v>
      </c>
      <c r="E693" s="48" t="s">
        <v>60</v>
      </c>
      <c r="M693" s="384"/>
      <c r="N693" s="384"/>
      <c r="O693" s="384"/>
      <c r="P693" s="384"/>
      <c r="Q693" s="384"/>
      <c r="R693" s="384"/>
      <c r="S693" s="384"/>
      <c r="AA693" s="384"/>
      <c r="AB693" s="384"/>
      <c r="AC693" s="384"/>
      <c r="AD693" s="384"/>
      <c r="AE693" s="384"/>
      <c r="AF693" s="384"/>
      <c r="AG693" s="384"/>
      <c r="AH693" s="48">
        <v>2012</v>
      </c>
      <c r="AI693" s="48">
        <v>261</v>
      </c>
      <c r="AJ693" s="48">
        <v>1632</v>
      </c>
      <c r="AK693" s="48">
        <v>299</v>
      </c>
      <c r="AL693" s="48">
        <v>21</v>
      </c>
      <c r="AM693" s="48">
        <v>8</v>
      </c>
      <c r="AN693" s="50">
        <v>4233</v>
      </c>
      <c r="AO693" s="384">
        <v>12828.92</v>
      </c>
      <c r="AP693" s="384">
        <v>8549</v>
      </c>
      <c r="AQ693" s="384">
        <v>18228.36</v>
      </c>
      <c r="AR693" s="384">
        <v>4197.5</v>
      </c>
      <c r="AS693" s="384">
        <v>308.5</v>
      </c>
      <c r="AT693" s="384">
        <v>123.25</v>
      </c>
      <c r="AU693" s="384">
        <v>44235.53</v>
      </c>
    </row>
    <row r="694" spans="2:47" s="48" customFormat="1" x14ac:dyDescent="0.2">
      <c r="B694" s="48" t="s">
        <v>125</v>
      </c>
      <c r="C694" s="48" t="s">
        <v>534</v>
      </c>
      <c r="D694" s="109">
        <v>2012</v>
      </c>
      <c r="E694" s="48" t="s">
        <v>61</v>
      </c>
      <c r="M694" s="384"/>
      <c r="N694" s="384"/>
      <c r="O694" s="384"/>
      <c r="P694" s="384"/>
      <c r="Q694" s="384"/>
      <c r="R694" s="384"/>
      <c r="S694" s="384"/>
      <c r="AA694" s="384"/>
      <c r="AB694" s="384"/>
      <c r="AC694" s="384"/>
      <c r="AD694" s="384"/>
      <c r="AE694" s="384"/>
      <c r="AF694" s="384"/>
      <c r="AG694" s="384"/>
      <c r="AH694" s="48">
        <v>544</v>
      </c>
      <c r="AI694" s="48">
        <v>0</v>
      </c>
      <c r="AJ694" s="48">
        <v>0</v>
      </c>
      <c r="AK694" s="48">
        <v>0</v>
      </c>
      <c r="AL694" s="48">
        <v>0</v>
      </c>
      <c r="AM694" s="48">
        <v>0</v>
      </c>
      <c r="AN694" s="50">
        <v>544</v>
      </c>
      <c r="AO694" s="384">
        <v>5121.6499999999996</v>
      </c>
      <c r="AP694" s="384">
        <v>0</v>
      </c>
      <c r="AQ694" s="384">
        <v>0</v>
      </c>
      <c r="AR694" s="384">
        <v>0</v>
      </c>
      <c r="AS694" s="384">
        <v>0</v>
      </c>
      <c r="AT694" s="384">
        <v>0</v>
      </c>
      <c r="AU694" s="384">
        <v>5121.6499999999996</v>
      </c>
    </row>
    <row r="695" spans="2:47" s="48" customFormat="1" x14ac:dyDescent="0.2">
      <c r="B695" s="48" t="s">
        <v>125</v>
      </c>
      <c r="C695" s="48" t="s">
        <v>535</v>
      </c>
      <c r="D695" s="109">
        <v>2012</v>
      </c>
      <c r="E695" s="48" t="s">
        <v>62</v>
      </c>
      <c r="M695" s="384"/>
      <c r="N695" s="384"/>
      <c r="O695" s="384"/>
      <c r="P695" s="384"/>
      <c r="Q695" s="384"/>
      <c r="R695" s="384"/>
      <c r="S695" s="384"/>
      <c r="AA695" s="384"/>
      <c r="AB695" s="384"/>
      <c r="AC695" s="384"/>
      <c r="AD695" s="384"/>
      <c r="AE695" s="384"/>
      <c r="AF695" s="384"/>
      <c r="AG695" s="384"/>
      <c r="AH695" s="48">
        <v>1329</v>
      </c>
      <c r="AI695" s="48">
        <v>255</v>
      </c>
      <c r="AJ695" s="48">
        <v>557</v>
      </c>
      <c r="AK695" s="48">
        <v>108</v>
      </c>
      <c r="AL695" s="48">
        <v>93</v>
      </c>
      <c r="AM695" s="48">
        <v>43</v>
      </c>
      <c r="AN695" s="50">
        <v>2385</v>
      </c>
      <c r="AO695" s="384">
        <v>6979.86</v>
      </c>
      <c r="AP695" s="384">
        <v>5849.85</v>
      </c>
      <c r="AQ695" s="384">
        <v>6790.44</v>
      </c>
      <c r="AR695" s="384">
        <v>1169.1099999999999</v>
      </c>
      <c r="AS695" s="384">
        <v>899.25</v>
      </c>
      <c r="AT695" s="384">
        <v>816.06</v>
      </c>
      <c r="AU695" s="384">
        <v>22504.57</v>
      </c>
    </row>
    <row r="696" spans="2:47" s="48" customFormat="1" x14ac:dyDescent="0.2">
      <c r="B696" s="48" t="s">
        <v>125</v>
      </c>
      <c r="C696" s="48" t="s">
        <v>536</v>
      </c>
      <c r="D696" s="109">
        <v>2012</v>
      </c>
      <c r="E696" s="48" t="s">
        <v>63</v>
      </c>
      <c r="M696" s="384"/>
      <c r="N696" s="384"/>
      <c r="O696" s="384"/>
      <c r="P696" s="384"/>
      <c r="Q696" s="384"/>
      <c r="R696" s="384"/>
      <c r="S696" s="384"/>
      <c r="AA696" s="384"/>
      <c r="AB696" s="384"/>
      <c r="AC696" s="384"/>
      <c r="AD696" s="384"/>
      <c r="AE696" s="384"/>
      <c r="AF696" s="384"/>
      <c r="AG696" s="384"/>
      <c r="AH696" s="48">
        <v>2601</v>
      </c>
      <c r="AI696" s="48">
        <v>473</v>
      </c>
      <c r="AJ696" s="48">
        <v>673</v>
      </c>
      <c r="AK696" s="48">
        <v>329</v>
      </c>
      <c r="AL696" s="48">
        <v>166</v>
      </c>
      <c r="AM696" s="48">
        <v>47</v>
      </c>
      <c r="AN696" s="50">
        <v>4289</v>
      </c>
      <c r="AO696" s="384">
        <v>40441.83</v>
      </c>
      <c r="AP696" s="384">
        <v>19510.73</v>
      </c>
      <c r="AQ696" s="384">
        <v>22272.2</v>
      </c>
      <c r="AR696" s="384">
        <v>4239.32</v>
      </c>
      <c r="AS696" s="384">
        <v>1860.46</v>
      </c>
      <c r="AT696" s="384">
        <v>742.92</v>
      </c>
      <c r="AU696" s="384">
        <v>89067.46</v>
      </c>
    </row>
    <row r="697" spans="2:47" s="48" customFormat="1" x14ac:dyDescent="0.2">
      <c r="B697" s="48" t="s">
        <v>125</v>
      </c>
      <c r="C697" s="48" t="s">
        <v>537</v>
      </c>
      <c r="D697" s="109">
        <v>2012</v>
      </c>
      <c r="E697" s="48" t="s">
        <v>64</v>
      </c>
      <c r="M697" s="384"/>
      <c r="N697" s="384"/>
      <c r="O697" s="384"/>
      <c r="P697" s="384"/>
      <c r="Q697" s="384"/>
      <c r="R697" s="384"/>
      <c r="S697" s="384"/>
      <c r="AA697" s="384"/>
      <c r="AB697" s="384"/>
      <c r="AC697" s="384"/>
      <c r="AD697" s="384"/>
      <c r="AE697" s="384"/>
      <c r="AF697" s="384"/>
      <c r="AG697" s="384"/>
      <c r="AH697" s="48">
        <v>6869</v>
      </c>
      <c r="AI697" s="48">
        <v>0</v>
      </c>
      <c r="AJ697" s="48">
        <v>112</v>
      </c>
      <c r="AK697" s="48">
        <v>0</v>
      </c>
      <c r="AL697" s="48">
        <v>0</v>
      </c>
      <c r="AM697" s="48">
        <v>0</v>
      </c>
      <c r="AN697" s="50">
        <v>6981</v>
      </c>
      <c r="AO697" s="384">
        <v>69405.25</v>
      </c>
      <c r="AP697" s="384">
        <v>0</v>
      </c>
      <c r="AQ697" s="384">
        <v>1251.1600000000001</v>
      </c>
      <c r="AR697" s="384">
        <v>0</v>
      </c>
      <c r="AS697" s="384">
        <v>0</v>
      </c>
      <c r="AT697" s="384">
        <v>0</v>
      </c>
      <c r="AU697" s="384">
        <v>70656.41</v>
      </c>
    </row>
    <row r="698" spans="2:47" s="48" customFormat="1" x14ac:dyDescent="0.2">
      <c r="B698" s="48" t="s">
        <v>125</v>
      </c>
      <c r="C698" s="48" t="s">
        <v>538</v>
      </c>
      <c r="D698" s="109">
        <v>2012</v>
      </c>
      <c r="E698" s="48" t="s">
        <v>65</v>
      </c>
      <c r="M698" s="384"/>
      <c r="N698" s="384"/>
      <c r="O698" s="384"/>
      <c r="P698" s="384"/>
      <c r="Q698" s="384"/>
      <c r="R698" s="384"/>
      <c r="S698" s="384"/>
      <c r="AA698" s="384"/>
      <c r="AB698" s="384"/>
      <c r="AC698" s="384"/>
      <c r="AD698" s="384"/>
      <c r="AE698" s="384"/>
      <c r="AF698" s="384"/>
      <c r="AG698" s="384"/>
      <c r="AH698" s="53" t="s">
        <v>103</v>
      </c>
      <c r="AI698" s="53" t="s">
        <v>103</v>
      </c>
      <c r="AJ698" s="53" t="s">
        <v>103</v>
      </c>
      <c r="AK698" s="53" t="s">
        <v>103</v>
      </c>
      <c r="AL698" s="53" t="s">
        <v>103</v>
      </c>
      <c r="AM698" s="53" t="s">
        <v>103</v>
      </c>
      <c r="AN698" s="50">
        <v>1981</v>
      </c>
      <c r="AO698" s="384">
        <v>7674.76</v>
      </c>
      <c r="AP698" s="384">
        <v>0</v>
      </c>
      <c r="AQ698" s="384">
        <v>5915.8</v>
      </c>
      <c r="AR698" s="384">
        <v>1257.46</v>
      </c>
      <c r="AS698" s="384">
        <v>21</v>
      </c>
      <c r="AT698" s="384">
        <v>0</v>
      </c>
      <c r="AU698" s="384">
        <v>14869.02</v>
      </c>
    </row>
    <row r="699" spans="2:47" s="48" customFormat="1" x14ac:dyDescent="0.2">
      <c r="B699" s="48" t="s">
        <v>125</v>
      </c>
      <c r="C699" s="48" t="s">
        <v>539</v>
      </c>
      <c r="D699" s="109">
        <v>2012</v>
      </c>
      <c r="E699" s="48" t="s">
        <v>66</v>
      </c>
      <c r="M699" s="384"/>
      <c r="N699" s="384"/>
      <c r="O699" s="384"/>
      <c r="P699" s="384"/>
      <c r="Q699" s="384"/>
      <c r="R699" s="384"/>
      <c r="S699" s="384"/>
      <c r="AA699" s="384"/>
      <c r="AB699" s="384"/>
      <c r="AC699" s="384"/>
      <c r="AD699" s="384"/>
      <c r="AE699" s="384"/>
      <c r="AF699" s="384"/>
      <c r="AG699" s="384"/>
      <c r="AH699" s="48">
        <v>892</v>
      </c>
      <c r="AI699" s="48">
        <v>65</v>
      </c>
      <c r="AJ699" s="48">
        <v>295</v>
      </c>
      <c r="AK699" s="48">
        <v>0</v>
      </c>
      <c r="AL699" s="48">
        <v>0</v>
      </c>
      <c r="AM699" s="48">
        <v>0</v>
      </c>
      <c r="AN699" s="50">
        <v>1252</v>
      </c>
      <c r="AO699" s="384">
        <v>5715.88</v>
      </c>
      <c r="AP699" s="384">
        <v>1076.3599999999999</v>
      </c>
      <c r="AQ699" s="384">
        <v>4370.76</v>
      </c>
      <c r="AR699" s="384">
        <v>0</v>
      </c>
      <c r="AS699" s="384">
        <v>0</v>
      </c>
      <c r="AT699" s="384">
        <v>0</v>
      </c>
      <c r="AU699" s="384">
        <v>11163</v>
      </c>
    </row>
    <row r="700" spans="2:47" s="48" customFormat="1" x14ac:dyDescent="0.2">
      <c r="B700" s="48" t="s">
        <v>125</v>
      </c>
      <c r="C700" s="48" t="s">
        <v>540</v>
      </c>
      <c r="D700" s="109">
        <v>2012</v>
      </c>
      <c r="E700" s="48" t="s">
        <v>67</v>
      </c>
      <c r="M700" s="384"/>
      <c r="N700" s="384"/>
      <c r="O700" s="384"/>
      <c r="P700" s="384"/>
      <c r="Q700" s="384"/>
      <c r="R700" s="384"/>
      <c r="S700" s="384"/>
      <c r="AA700" s="384"/>
      <c r="AB700" s="384"/>
      <c r="AC700" s="384"/>
      <c r="AD700" s="384"/>
      <c r="AE700" s="384"/>
      <c r="AF700" s="384"/>
      <c r="AG700" s="384"/>
      <c r="AH700" s="48">
        <v>218</v>
      </c>
      <c r="AI700" s="48">
        <v>0</v>
      </c>
      <c r="AJ700" s="48">
        <v>769</v>
      </c>
      <c r="AK700" s="48">
        <v>48</v>
      </c>
      <c r="AL700" s="48">
        <v>0</v>
      </c>
      <c r="AM700" s="48">
        <v>0</v>
      </c>
      <c r="AN700" s="50">
        <v>1035</v>
      </c>
      <c r="AO700" s="384">
        <v>1368.75</v>
      </c>
      <c r="AP700" s="384">
        <v>0</v>
      </c>
      <c r="AQ700" s="384">
        <v>8729.2099999999991</v>
      </c>
      <c r="AR700" s="384">
        <v>583.75</v>
      </c>
      <c r="AS700" s="384">
        <v>0</v>
      </c>
      <c r="AT700" s="384">
        <v>0</v>
      </c>
      <c r="AU700" s="384">
        <v>10681.71</v>
      </c>
    </row>
    <row r="701" spans="2:47" s="48" customFormat="1" x14ac:dyDescent="0.2">
      <c r="B701" s="48" t="s">
        <v>125</v>
      </c>
      <c r="C701" s="48" t="s">
        <v>541</v>
      </c>
      <c r="D701" s="109">
        <v>2012</v>
      </c>
      <c r="E701" s="48" t="s">
        <v>68</v>
      </c>
      <c r="M701" s="384"/>
      <c r="N701" s="384"/>
      <c r="O701" s="384"/>
      <c r="P701" s="384"/>
      <c r="Q701" s="384"/>
      <c r="R701" s="384"/>
      <c r="S701" s="384"/>
      <c r="AA701" s="384"/>
      <c r="AB701" s="384"/>
      <c r="AC701" s="384"/>
      <c r="AD701" s="384"/>
      <c r="AE701" s="384"/>
      <c r="AF701" s="384"/>
      <c r="AG701" s="384"/>
      <c r="AH701" s="48">
        <v>884</v>
      </c>
      <c r="AI701" s="48">
        <v>104</v>
      </c>
      <c r="AJ701" s="48">
        <v>170</v>
      </c>
      <c r="AK701" s="48">
        <v>15</v>
      </c>
      <c r="AL701" s="48">
        <v>29</v>
      </c>
      <c r="AM701" s="48">
        <v>9</v>
      </c>
      <c r="AN701" s="50">
        <v>1211</v>
      </c>
      <c r="AO701" s="384">
        <v>6282.71</v>
      </c>
      <c r="AP701" s="384">
        <v>1367.52</v>
      </c>
      <c r="AQ701" s="384">
        <v>2014</v>
      </c>
      <c r="AR701" s="384">
        <v>208</v>
      </c>
      <c r="AS701" s="384">
        <v>463.42</v>
      </c>
      <c r="AT701" s="384">
        <v>186.75</v>
      </c>
      <c r="AU701" s="384">
        <v>10522.4</v>
      </c>
    </row>
    <row r="702" spans="2:47" s="48" customFormat="1" x14ac:dyDescent="0.2">
      <c r="B702" s="48" t="s">
        <v>125</v>
      </c>
      <c r="C702" s="48" t="s">
        <v>542</v>
      </c>
      <c r="D702" s="109">
        <v>2012</v>
      </c>
      <c r="E702" s="48" t="s">
        <v>69</v>
      </c>
      <c r="M702" s="384"/>
      <c r="N702" s="384"/>
      <c r="O702" s="384"/>
      <c r="P702" s="384"/>
      <c r="Q702" s="384"/>
      <c r="R702" s="384"/>
      <c r="S702" s="384"/>
      <c r="AA702" s="384"/>
      <c r="AB702" s="384"/>
      <c r="AC702" s="384"/>
      <c r="AD702" s="384"/>
      <c r="AE702" s="384"/>
      <c r="AF702" s="384"/>
      <c r="AG702" s="384"/>
      <c r="AH702" s="48">
        <v>684</v>
      </c>
      <c r="AI702" s="48">
        <v>0</v>
      </c>
      <c r="AJ702" s="48">
        <v>919</v>
      </c>
      <c r="AK702" s="48">
        <v>247</v>
      </c>
      <c r="AL702" s="48">
        <v>0</v>
      </c>
      <c r="AM702" s="48">
        <v>0</v>
      </c>
      <c r="AN702" s="50">
        <v>1850</v>
      </c>
      <c r="AO702" s="384">
        <v>5020.6899999999996</v>
      </c>
      <c r="AP702" s="384">
        <v>0</v>
      </c>
      <c r="AQ702" s="384">
        <v>17833.310000000001</v>
      </c>
      <c r="AR702" s="384">
        <v>2691.58</v>
      </c>
      <c r="AS702" s="384">
        <v>0</v>
      </c>
      <c r="AT702" s="384">
        <v>0</v>
      </c>
      <c r="AU702" s="384">
        <v>25545.58</v>
      </c>
    </row>
    <row r="703" spans="2:47" s="48" customFormat="1" x14ac:dyDescent="0.2">
      <c r="B703" s="48" t="s">
        <v>125</v>
      </c>
      <c r="C703" s="48" t="s">
        <v>543</v>
      </c>
      <c r="D703" s="109">
        <v>2012</v>
      </c>
      <c r="E703" s="48" t="s">
        <v>70</v>
      </c>
      <c r="M703" s="384"/>
      <c r="N703" s="384"/>
      <c r="O703" s="384"/>
      <c r="P703" s="384"/>
      <c r="Q703" s="384"/>
      <c r="R703" s="384"/>
      <c r="S703" s="384"/>
      <c r="AA703" s="384"/>
      <c r="AB703" s="384"/>
      <c r="AC703" s="384"/>
      <c r="AD703" s="384"/>
      <c r="AE703" s="384"/>
      <c r="AF703" s="384"/>
      <c r="AG703" s="384"/>
      <c r="AH703" s="48">
        <v>2500</v>
      </c>
      <c r="AI703" s="48">
        <v>0</v>
      </c>
      <c r="AJ703" s="48">
        <v>283</v>
      </c>
      <c r="AK703" s="48">
        <v>525</v>
      </c>
      <c r="AL703" s="48">
        <v>0</v>
      </c>
      <c r="AM703" s="48">
        <v>0</v>
      </c>
      <c r="AN703" s="50">
        <v>3308</v>
      </c>
      <c r="AO703" s="384">
        <v>17188.5</v>
      </c>
      <c r="AP703" s="384">
        <v>0</v>
      </c>
      <c r="AQ703" s="384">
        <v>3376.25</v>
      </c>
      <c r="AR703" s="384">
        <v>6844.5</v>
      </c>
      <c r="AS703" s="384">
        <v>0</v>
      </c>
      <c r="AT703" s="384">
        <v>0</v>
      </c>
      <c r="AU703" s="384">
        <v>27409.25</v>
      </c>
    </row>
    <row r="704" spans="2:47" s="48" customFormat="1" x14ac:dyDescent="0.2">
      <c r="B704" s="48" t="s">
        <v>125</v>
      </c>
      <c r="C704" s="48" t="s">
        <v>544</v>
      </c>
      <c r="D704" s="109">
        <v>2012</v>
      </c>
      <c r="E704" s="48" t="s">
        <v>71</v>
      </c>
      <c r="M704" s="384"/>
      <c r="N704" s="384"/>
      <c r="O704" s="384"/>
      <c r="P704" s="384"/>
      <c r="Q704" s="384"/>
      <c r="R704" s="384"/>
      <c r="S704" s="384"/>
      <c r="AA704" s="384"/>
      <c r="AB704" s="384"/>
      <c r="AC704" s="384"/>
      <c r="AD704" s="384"/>
      <c r="AE704" s="384"/>
      <c r="AF704" s="384"/>
      <c r="AG704" s="384"/>
      <c r="AH704" s="48">
        <v>241</v>
      </c>
      <c r="AI704" s="48">
        <v>0</v>
      </c>
      <c r="AJ704" s="48">
        <v>0</v>
      </c>
      <c r="AK704" s="48">
        <v>0</v>
      </c>
      <c r="AL704" s="48">
        <v>0</v>
      </c>
      <c r="AM704" s="48">
        <v>0</v>
      </c>
      <c r="AN704" s="50">
        <v>241</v>
      </c>
      <c r="AO704" s="384">
        <v>1536.32</v>
      </c>
      <c r="AP704" s="384">
        <v>0</v>
      </c>
      <c r="AQ704" s="384">
        <v>0</v>
      </c>
      <c r="AR704" s="384">
        <v>0</v>
      </c>
      <c r="AS704" s="384">
        <v>0</v>
      </c>
      <c r="AT704" s="384">
        <v>0</v>
      </c>
      <c r="AU704" s="384">
        <v>1536.32</v>
      </c>
    </row>
    <row r="705" spans="2:47" s="48" customFormat="1" x14ac:dyDescent="0.2">
      <c r="B705" s="48" t="s">
        <v>125</v>
      </c>
      <c r="C705" s="48" t="s">
        <v>545</v>
      </c>
      <c r="D705" s="109">
        <v>2012</v>
      </c>
      <c r="E705" s="48" t="s">
        <v>72</v>
      </c>
      <c r="M705" s="384"/>
      <c r="N705" s="384"/>
      <c r="O705" s="384"/>
      <c r="P705" s="384"/>
      <c r="Q705" s="384"/>
      <c r="R705" s="384"/>
      <c r="S705" s="384"/>
      <c r="AA705" s="384"/>
      <c r="AB705" s="384"/>
      <c r="AC705" s="384"/>
      <c r="AD705" s="384"/>
      <c r="AE705" s="384"/>
      <c r="AF705" s="384"/>
      <c r="AG705" s="384"/>
      <c r="AH705" s="48">
        <v>492</v>
      </c>
      <c r="AI705" s="48">
        <v>44</v>
      </c>
      <c r="AJ705" s="48">
        <v>710</v>
      </c>
      <c r="AK705" s="48">
        <v>91</v>
      </c>
      <c r="AL705" s="48">
        <v>10</v>
      </c>
      <c r="AM705" s="48">
        <v>10</v>
      </c>
      <c r="AN705" s="50">
        <v>1357</v>
      </c>
      <c r="AO705" s="384">
        <v>2330.0100000000002</v>
      </c>
      <c r="AP705" s="384">
        <v>465.42</v>
      </c>
      <c r="AQ705" s="384">
        <v>6445.33</v>
      </c>
      <c r="AR705" s="384">
        <v>1129.93</v>
      </c>
      <c r="AS705" s="384">
        <v>170.65</v>
      </c>
      <c r="AT705" s="384">
        <v>175.54</v>
      </c>
      <c r="AU705" s="384">
        <v>10716.88</v>
      </c>
    </row>
    <row r="706" spans="2:47" s="48" customFormat="1" x14ac:dyDescent="0.2">
      <c r="B706" s="48" t="s">
        <v>125</v>
      </c>
      <c r="C706" s="48" t="s">
        <v>546</v>
      </c>
      <c r="D706" s="109">
        <v>2012</v>
      </c>
      <c r="E706" s="48" t="s">
        <v>73</v>
      </c>
      <c r="M706" s="384"/>
      <c r="N706" s="384"/>
      <c r="O706" s="384"/>
      <c r="P706" s="384"/>
      <c r="Q706" s="384"/>
      <c r="R706" s="384"/>
      <c r="S706" s="384"/>
      <c r="AA706" s="384"/>
      <c r="AB706" s="384"/>
      <c r="AC706" s="384"/>
      <c r="AD706" s="384"/>
      <c r="AE706" s="384"/>
      <c r="AF706" s="384"/>
      <c r="AG706" s="384"/>
      <c r="AH706" s="48">
        <v>1190</v>
      </c>
      <c r="AI706" s="48">
        <v>46</v>
      </c>
      <c r="AJ706" s="48">
        <v>537</v>
      </c>
      <c r="AK706" s="48">
        <v>43</v>
      </c>
      <c r="AL706" s="48">
        <v>7</v>
      </c>
      <c r="AM706" s="48">
        <v>9</v>
      </c>
      <c r="AN706" s="50">
        <v>1832</v>
      </c>
      <c r="AO706" s="384">
        <v>22527.02</v>
      </c>
      <c r="AP706" s="384">
        <v>659.47</v>
      </c>
      <c r="AQ706" s="384">
        <v>3878.03</v>
      </c>
      <c r="AR706" s="384">
        <v>887.11</v>
      </c>
      <c r="AS706" s="384">
        <v>324.7</v>
      </c>
      <c r="AT706" s="384">
        <v>175.5</v>
      </c>
      <c r="AU706" s="384">
        <v>28451.83</v>
      </c>
    </row>
    <row r="707" spans="2:47" s="48" customFormat="1" x14ac:dyDescent="0.2">
      <c r="B707" s="48" t="s">
        <v>125</v>
      </c>
      <c r="C707" s="48" t="s">
        <v>547</v>
      </c>
      <c r="D707" s="109">
        <v>2012</v>
      </c>
      <c r="E707" s="48" t="s">
        <v>74</v>
      </c>
      <c r="M707" s="384"/>
      <c r="N707" s="384"/>
      <c r="O707" s="384"/>
      <c r="P707" s="384"/>
      <c r="Q707" s="384"/>
      <c r="R707" s="384"/>
      <c r="S707" s="384"/>
      <c r="AA707" s="384"/>
      <c r="AB707" s="384"/>
      <c r="AC707" s="384"/>
      <c r="AD707" s="384"/>
      <c r="AE707" s="384"/>
      <c r="AF707" s="384"/>
      <c r="AG707" s="384"/>
      <c r="AH707" s="48">
        <v>673</v>
      </c>
      <c r="AI707" s="48">
        <v>17</v>
      </c>
      <c r="AJ707" s="48">
        <v>660</v>
      </c>
      <c r="AK707" s="48">
        <v>67</v>
      </c>
      <c r="AL707" s="48">
        <v>0</v>
      </c>
      <c r="AM707" s="48">
        <v>0</v>
      </c>
      <c r="AN707" s="50">
        <v>1417</v>
      </c>
      <c r="AO707" s="384">
        <v>4674.1000000000004</v>
      </c>
      <c r="AP707" s="384">
        <v>181.25</v>
      </c>
      <c r="AQ707" s="384">
        <v>4719.33</v>
      </c>
      <c r="AR707" s="384">
        <v>1135.33</v>
      </c>
      <c r="AS707" s="384">
        <v>0</v>
      </c>
      <c r="AT707" s="384">
        <v>0</v>
      </c>
      <c r="AU707" s="384">
        <v>10710.01</v>
      </c>
    </row>
    <row r="708" spans="2:47" s="48" customFormat="1" x14ac:dyDescent="0.2">
      <c r="B708" s="48" t="s">
        <v>125</v>
      </c>
      <c r="C708" s="48" t="s">
        <v>548</v>
      </c>
      <c r="D708" s="109">
        <v>2012</v>
      </c>
      <c r="E708" s="48" t="s">
        <v>75</v>
      </c>
      <c r="M708" s="384"/>
      <c r="N708" s="384"/>
      <c r="O708" s="384"/>
      <c r="P708" s="384"/>
      <c r="Q708" s="384"/>
      <c r="R708" s="384"/>
      <c r="S708" s="384"/>
      <c r="AA708" s="384"/>
      <c r="AB708" s="384"/>
      <c r="AC708" s="384"/>
      <c r="AD708" s="384"/>
      <c r="AE708" s="384"/>
      <c r="AF708" s="384"/>
      <c r="AG708" s="384"/>
      <c r="AH708" s="53" t="s">
        <v>103</v>
      </c>
      <c r="AI708" s="53" t="s">
        <v>103</v>
      </c>
      <c r="AJ708" s="53" t="s">
        <v>103</v>
      </c>
      <c r="AK708" s="53" t="s">
        <v>103</v>
      </c>
      <c r="AL708" s="53" t="s">
        <v>103</v>
      </c>
      <c r="AM708" s="53" t="s">
        <v>103</v>
      </c>
      <c r="AN708" s="50">
        <v>470</v>
      </c>
      <c r="AO708" s="384">
        <v>2697.75</v>
      </c>
      <c r="AP708" s="384">
        <v>10.5</v>
      </c>
      <c r="AQ708" s="384">
        <v>0</v>
      </c>
      <c r="AR708" s="384">
        <v>0</v>
      </c>
      <c r="AS708" s="384">
        <v>381</v>
      </c>
      <c r="AT708" s="384">
        <v>0</v>
      </c>
      <c r="AU708" s="384">
        <v>3089.25</v>
      </c>
    </row>
    <row r="709" spans="2:47" s="48" customFormat="1" x14ac:dyDescent="0.2">
      <c r="B709" s="48" t="s">
        <v>125</v>
      </c>
      <c r="C709" s="48" t="s">
        <v>549</v>
      </c>
      <c r="D709" s="109">
        <v>2012</v>
      </c>
      <c r="E709" s="48" t="s">
        <v>76</v>
      </c>
      <c r="M709" s="384"/>
      <c r="N709" s="384"/>
      <c r="O709" s="384"/>
      <c r="P709" s="384"/>
      <c r="Q709" s="384"/>
      <c r="R709" s="384"/>
      <c r="S709" s="384"/>
      <c r="AA709" s="384"/>
      <c r="AB709" s="384"/>
      <c r="AC709" s="384"/>
      <c r="AD709" s="384"/>
      <c r="AE709" s="384"/>
      <c r="AF709" s="384"/>
      <c r="AG709" s="384"/>
      <c r="AH709" s="48">
        <v>250</v>
      </c>
      <c r="AI709" s="48">
        <v>0</v>
      </c>
      <c r="AJ709" s="48">
        <v>1916</v>
      </c>
      <c r="AK709" s="48">
        <v>107</v>
      </c>
      <c r="AL709" s="48">
        <v>0</v>
      </c>
      <c r="AM709" s="48">
        <v>0</v>
      </c>
      <c r="AN709" s="50">
        <v>2273</v>
      </c>
      <c r="AO709" s="384">
        <v>2307.4</v>
      </c>
      <c r="AP709" s="384">
        <v>0</v>
      </c>
      <c r="AQ709" s="384">
        <v>33048.26</v>
      </c>
      <c r="AR709" s="384">
        <v>2333.16</v>
      </c>
      <c r="AS709" s="384">
        <v>0</v>
      </c>
      <c r="AT709" s="384">
        <v>0</v>
      </c>
      <c r="AU709" s="384">
        <v>37688.82</v>
      </c>
    </row>
    <row r="710" spans="2:47" s="48" customFormat="1" x14ac:dyDescent="0.2">
      <c r="B710" s="48" t="s">
        <v>125</v>
      </c>
      <c r="C710" s="48" t="s">
        <v>550</v>
      </c>
      <c r="D710" s="109">
        <v>2012</v>
      </c>
      <c r="E710" s="48" t="s">
        <v>77</v>
      </c>
      <c r="M710" s="384"/>
      <c r="N710" s="384"/>
      <c r="O710" s="384"/>
      <c r="P710" s="384"/>
      <c r="Q710" s="384"/>
      <c r="R710" s="384"/>
      <c r="S710" s="384"/>
      <c r="AA710" s="384"/>
      <c r="AB710" s="384"/>
      <c r="AC710" s="384"/>
      <c r="AD710" s="384"/>
      <c r="AE710" s="384"/>
      <c r="AF710" s="384"/>
      <c r="AG710" s="384"/>
      <c r="AH710" s="48">
        <v>2318</v>
      </c>
      <c r="AI710" s="48">
        <v>316</v>
      </c>
      <c r="AJ710" s="48">
        <v>936</v>
      </c>
      <c r="AK710" s="48">
        <v>311</v>
      </c>
      <c r="AL710" s="48">
        <v>18</v>
      </c>
      <c r="AM710" s="48">
        <v>37</v>
      </c>
      <c r="AN710" s="50">
        <v>3936</v>
      </c>
      <c r="AO710" s="384">
        <v>22980.48</v>
      </c>
      <c r="AP710" s="384">
        <v>9698.3799999999992</v>
      </c>
      <c r="AQ710" s="384">
        <v>14609.1</v>
      </c>
      <c r="AR710" s="384">
        <v>4844.5</v>
      </c>
      <c r="AS710" s="384">
        <v>580.17999999999995</v>
      </c>
      <c r="AT710" s="384">
        <v>1686.25</v>
      </c>
      <c r="AU710" s="384">
        <v>54398.89</v>
      </c>
    </row>
    <row r="711" spans="2:47" s="48" customFormat="1" x14ac:dyDescent="0.2">
      <c r="B711" s="48" t="s">
        <v>125</v>
      </c>
      <c r="C711" s="48" t="s">
        <v>551</v>
      </c>
      <c r="D711" s="109">
        <v>2012</v>
      </c>
      <c r="E711" s="48" t="s">
        <v>78</v>
      </c>
      <c r="M711" s="384"/>
      <c r="N711" s="384"/>
      <c r="O711" s="384"/>
      <c r="P711" s="384"/>
      <c r="Q711" s="384"/>
      <c r="R711" s="384"/>
      <c r="S711" s="384"/>
      <c r="AA711" s="384"/>
      <c r="AB711" s="384"/>
      <c r="AC711" s="384"/>
      <c r="AD711" s="384"/>
      <c r="AE711" s="384"/>
      <c r="AF711" s="384"/>
      <c r="AG711" s="384"/>
      <c r="AH711" s="48">
        <v>171</v>
      </c>
      <c r="AI711" s="48">
        <v>526</v>
      </c>
      <c r="AJ711" s="48">
        <v>419</v>
      </c>
      <c r="AK711" s="48">
        <v>14</v>
      </c>
      <c r="AL711" s="48">
        <v>25</v>
      </c>
      <c r="AM711" s="48">
        <v>61</v>
      </c>
      <c r="AN711" s="50">
        <v>1216</v>
      </c>
      <c r="AO711" s="384">
        <v>1696.23</v>
      </c>
      <c r="AP711" s="384">
        <v>9428.75</v>
      </c>
      <c r="AQ711" s="384">
        <v>5303</v>
      </c>
      <c r="AR711" s="384">
        <v>328.33</v>
      </c>
      <c r="AS711" s="384">
        <v>314.08</v>
      </c>
      <c r="AT711" s="384">
        <v>1477</v>
      </c>
      <c r="AU711" s="384">
        <v>18547.39</v>
      </c>
    </row>
    <row r="712" spans="2:47" s="48" customFormat="1" x14ac:dyDescent="0.2">
      <c r="B712" s="48" t="s">
        <v>125</v>
      </c>
      <c r="C712" s="48" t="s">
        <v>552</v>
      </c>
      <c r="D712" s="109">
        <v>2012</v>
      </c>
      <c r="E712" s="48" t="s">
        <v>79</v>
      </c>
      <c r="M712" s="384"/>
      <c r="N712" s="384"/>
      <c r="O712" s="384"/>
      <c r="P712" s="384"/>
      <c r="Q712" s="384"/>
      <c r="R712" s="384"/>
      <c r="S712" s="384"/>
      <c r="AA712" s="384"/>
      <c r="AB712" s="384"/>
      <c r="AC712" s="384"/>
      <c r="AD712" s="384"/>
      <c r="AE712" s="384"/>
      <c r="AF712" s="384"/>
      <c r="AG712" s="384"/>
      <c r="AH712" s="48">
        <v>1545</v>
      </c>
      <c r="AI712" s="48">
        <v>20</v>
      </c>
      <c r="AJ712" s="48">
        <v>23</v>
      </c>
      <c r="AK712" s="48">
        <v>36</v>
      </c>
      <c r="AL712" s="48">
        <v>22</v>
      </c>
      <c r="AM712" s="48">
        <v>0</v>
      </c>
      <c r="AN712" s="50">
        <v>1646</v>
      </c>
      <c r="AO712" s="384">
        <v>11143.29</v>
      </c>
      <c r="AP712" s="384">
        <v>400.08</v>
      </c>
      <c r="AQ712" s="384">
        <v>379.5</v>
      </c>
      <c r="AR712" s="384">
        <v>571.13</v>
      </c>
      <c r="AS712" s="384">
        <v>280.42</v>
      </c>
      <c r="AT712" s="384">
        <v>0</v>
      </c>
      <c r="AU712" s="384">
        <v>12774.42</v>
      </c>
    </row>
    <row r="713" spans="2:47" s="48" customFormat="1" x14ac:dyDescent="0.2">
      <c r="B713" s="48" t="s">
        <v>125</v>
      </c>
      <c r="C713" s="48" t="s">
        <v>553</v>
      </c>
      <c r="D713" s="109">
        <v>2012</v>
      </c>
      <c r="E713" s="48" t="s">
        <v>80</v>
      </c>
      <c r="M713" s="384"/>
      <c r="N713" s="384"/>
      <c r="O713" s="384"/>
      <c r="P713" s="384"/>
      <c r="Q713" s="384"/>
      <c r="R713" s="384"/>
      <c r="S713" s="384"/>
      <c r="AA713" s="384"/>
      <c r="AB713" s="384"/>
      <c r="AC713" s="384"/>
      <c r="AD713" s="384"/>
      <c r="AE713" s="384"/>
      <c r="AF713" s="384"/>
      <c r="AG713" s="384"/>
      <c r="AH713" s="48">
        <v>243</v>
      </c>
      <c r="AI713" s="48">
        <v>0</v>
      </c>
      <c r="AJ713" s="48">
        <v>1564</v>
      </c>
      <c r="AK713" s="48">
        <v>22</v>
      </c>
      <c r="AL713" s="48">
        <v>0</v>
      </c>
      <c r="AM713" s="48">
        <v>0</v>
      </c>
      <c r="AN713" s="50">
        <v>1829</v>
      </c>
      <c r="AO713" s="384">
        <v>2927.49</v>
      </c>
      <c r="AP713" s="384">
        <v>0</v>
      </c>
      <c r="AQ713" s="384">
        <v>12117.64</v>
      </c>
      <c r="AR713" s="384">
        <v>517.77</v>
      </c>
      <c r="AS713" s="384">
        <v>0</v>
      </c>
      <c r="AT713" s="384">
        <v>0</v>
      </c>
      <c r="AU713" s="384">
        <v>15562.9</v>
      </c>
    </row>
    <row r="714" spans="2:47" s="48" customFormat="1" x14ac:dyDescent="0.2">
      <c r="B714" s="48" t="s">
        <v>125</v>
      </c>
      <c r="C714" s="48" t="s">
        <v>554</v>
      </c>
      <c r="D714" s="109">
        <v>2012</v>
      </c>
      <c r="E714" s="48" t="s">
        <v>24</v>
      </c>
      <c r="K714" s="197"/>
      <c r="M714" s="384"/>
      <c r="N714" s="384"/>
      <c r="O714" s="384"/>
      <c r="P714" s="384"/>
      <c r="Q714" s="384"/>
      <c r="R714" s="384"/>
      <c r="S714" s="384"/>
      <c r="AA714" s="384"/>
      <c r="AB714" s="384"/>
      <c r="AC714" s="384"/>
      <c r="AD714" s="384"/>
      <c r="AE714" s="384"/>
      <c r="AF714" s="384"/>
      <c r="AG714" s="384"/>
      <c r="AH714" s="48">
        <v>35588</v>
      </c>
      <c r="AI714" s="48">
        <v>3086</v>
      </c>
      <c r="AJ714" s="48">
        <v>19409</v>
      </c>
      <c r="AK714" s="48">
        <v>3608</v>
      </c>
      <c r="AL714" s="48">
        <v>521</v>
      </c>
      <c r="AM714" s="48">
        <v>298</v>
      </c>
      <c r="AN714" s="50">
        <v>62832</v>
      </c>
      <c r="AO714" s="384">
        <v>299874.40999999997</v>
      </c>
      <c r="AP714" s="384">
        <v>88298.680000000008</v>
      </c>
      <c r="AQ714" s="384">
        <v>260358.45999999996</v>
      </c>
      <c r="AR714" s="384">
        <v>48591.78</v>
      </c>
      <c r="AS714" s="384">
        <v>7904.62</v>
      </c>
      <c r="AT714" s="384">
        <v>7866.07</v>
      </c>
      <c r="AU714" s="384">
        <v>712894.02</v>
      </c>
    </row>
    <row r="715" spans="2:47" s="48" customFormat="1" x14ac:dyDescent="0.2">
      <c r="B715" s="48" t="s">
        <v>125</v>
      </c>
      <c r="C715" s="48" t="s">
        <v>555</v>
      </c>
      <c r="D715" s="109">
        <v>2013</v>
      </c>
      <c r="E715" s="48" t="s">
        <v>49</v>
      </c>
      <c r="F715" s="197" t="s">
        <v>103</v>
      </c>
      <c r="G715" s="197" t="s">
        <v>103</v>
      </c>
      <c r="H715" s="197" t="s">
        <v>103</v>
      </c>
      <c r="I715" s="197" t="s">
        <v>103</v>
      </c>
      <c r="J715" s="197" t="s">
        <v>103</v>
      </c>
      <c r="K715" s="197" t="s">
        <v>103</v>
      </c>
      <c r="L715" s="35">
        <v>186</v>
      </c>
      <c r="M715" s="387">
        <v>390.42</v>
      </c>
      <c r="N715" s="387">
        <v>1703.52</v>
      </c>
      <c r="O715" s="387">
        <v>617.25</v>
      </c>
      <c r="P715" s="387">
        <v>96.25</v>
      </c>
      <c r="Q715" s="387">
        <v>15.25</v>
      </c>
      <c r="R715" s="387">
        <v>32.5</v>
      </c>
      <c r="S715" s="387">
        <v>2855.19</v>
      </c>
      <c r="T715" s="35">
        <v>613</v>
      </c>
      <c r="U715" s="35">
        <v>945</v>
      </c>
      <c r="V715" s="35">
        <v>9</v>
      </c>
      <c r="W715" s="35">
        <v>25</v>
      </c>
      <c r="X715" s="53">
        <v>4</v>
      </c>
      <c r="Y715" s="53">
        <v>9</v>
      </c>
      <c r="Z715" s="53">
        <v>1605</v>
      </c>
      <c r="AA715" s="387">
        <v>4033.48</v>
      </c>
      <c r="AB715" s="387">
        <v>7079.5</v>
      </c>
      <c r="AC715" s="387">
        <v>100.75</v>
      </c>
      <c r="AD715" s="387">
        <v>319.25</v>
      </c>
      <c r="AE715" s="387">
        <v>49.75</v>
      </c>
      <c r="AF715" s="387">
        <v>133.75</v>
      </c>
      <c r="AG715" s="387">
        <v>11716.48</v>
      </c>
      <c r="AH715" s="53">
        <v>655</v>
      </c>
      <c r="AI715" s="53">
        <v>1059</v>
      </c>
      <c r="AJ715" s="53">
        <v>42</v>
      </c>
      <c r="AK715" s="53">
        <v>29</v>
      </c>
      <c r="AL715" s="53">
        <v>5</v>
      </c>
      <c r="AM715" s="53">
        <v>11</v>
      </c>
      <c r="AN715" s="53">
        <v>1801</v>
      </c>
      <c r="AO715" s="387">
        <v>4423.8999999999996</v>
      </c>
      <c r="AP715" s="387">
        <v>9005.02</v>
      </c>
      <c r="AQ715" s="387">
        <v>718</v>
      </c>
      <c r="AR715" s="387">
        <v>415.5</v>
      </c>
      <c r="AS715" s="387">
        <v>65</v>
      </c>
      <c r="AT715" s="387">
        <v>166.25</v>
      </c>
      <c r="AU715" s="387">
        <v>14793.67</v>
      </c>
    </row>
    <row r="716" spans="2:47" s="48" customFormat="1" x14ac:dyDescent="0.2">
      <c r="B716" s="48" t="s">
        <v>125</v>
      </c>
      <c r="C716" s="48" t="s">
        <v>556</v>
      </c>
      <c r="D716" s="109">
        <v>2013</v>
      </c>
      <c r="E716" s="48" t="s">
        <v>50</v>
      </c>
      <c r="F716" s="35">
        <v>94</v>
      </c>
      <c r="G716" s="35">
        <v>130</v>
      </c>
      <c r="H716" s="35">
        <v>0</v>
      </c>
      <c r="I716" s="35">
        <v>18</v>
      </c>
      <c r="J716" s="35">
        <v>0</v>
      </c>
      <c r="K716" s="197" t="s">
        <v>103</v>
      </c>
      <c r="L716" s="35">
        <v>242</v>
      </c>
      <c r="M716" s="387">
        <v>531.5</v>
      </c>
      <c r="N716" s="387">
        <v>2581.83</v>
      </c>
      <c r="O716" s="387">
        <v>0</v>
      </c>
      <c r="P716" s="387">
        <v>343</v>
      </c>
      <c r="Q716" s="387">
        <v>0</v>
      </c>
      <c r="R716" s="387">
        <v>0</v>
      </c>
      <c r="S716" s="387">
        <v>3456.33</v>
      </c>
      <c r="T716" s="35">
        <v>1451</v>
      </c>
      <c r="U716" s="35">
        <v>396</v>
      </c>
      <c r="V716" s="35">
        <v>0</v>
      </c>
      <c r="W716" s="35">
        <v>112</v>
      </c>
      <c r="X716" s="53">
        <v>0</v>
      </c>
      <c r="Y716" s="53">
        <v>0</v>
      </c>
      <c r="Z716" s="53">
        <v>1959</v>
      </c>
      <c r="AA716" s="387">
        <v>8106.83</v>
      </c>
      <c r="AB716" s="387">
        <v>3840.52</v>
      </c>
      <c r="AC716" s="387">
        <v>0</v>
      </c>
      <c r="AD716" s="387">
        <v>1417</v>
      </c>
      <c r="AE716" s="387">
        <v>0</v>
      </c>
      <c r="AF716" s="387">
        <v>0</v>
      </c>
      <c r="AG716" s="387">
        <v>13364.35</v>
      </c>
      <c r="AH716" s="53">
        <v>1547</v>
      </c>
      <c r="AI716" s="53">
        <v>565</v>
      </c>
      <c r="AJ716" s="53">
        <v>0</v>
      </c>
      <c r="AK716" s="53">
        <v>130</v>
      </c>
      <c r="AL716" s="53">
        <v>0</v>
      </c>
      <c r="AM716" s="53">
        <v>0</v>
      </c>
      <c r="AN716" s="53">
        <v>2242</v>
      </c>
      <c r="AO716" s="387">
        <v>8646.33</v>
      </c>
      <c r="AP716" s="387">
        <v>6754.85</v>
      </c>
      <c r="AQ716" s="387">
        <v>0</v>
      </c>
      <c r="AR716" s="387">
        <v>1760</v>
      </c>
      <c r="AS716" s="387">
        <v>0</v>
      </c>
      <c r="AT716" s="387">
        <v>0</v>
      </c>
      <c r="AU716" s="387">
        <v>17161.18</v>
      </c>
    </row>
    <row r="717" spans="2:47" s="48" customFormat="1" x14ac:dyDescent="0.2">
      <c r="B717" s="48" t="s">
        <v>125</v>
      </c>
      <c r="C717" s="48" t="s">
        <v>557</v>
      </c>
      <c r="D717" s="109">
        <v>2013</v>
      </c>
      <c r="E717" s="48" t="s">
        <v>51</v>
      </c>
      <c r="F717" s="197" t="s">
        <v>103</v>
      </c>
      <c r="G717" s="197" t="s">
        <v>103</v>
      </c>
      <c r="H717" s="197" t="s">
        <v>103</v>
      </c>
      <c r="I717" s="197" t="s">
        <v>103</v>
      </c>
      <c r="J717" s="197" t="s">
        <v>103</v>
      </c>
      <c r="K717" s="197" t="s">
        <v>103</v>
      </c>
      <c r="L717" s="35">
        <v>200</v>
      </c>
      <c r="M717" s="387">
        <v>499.58</v>
      </c>
      <c r="N717" s="387">
        <v>564.5</v>
      </c>
      <c r="O717" s="387">
        <v>291</v>
      </c>
      <c r="P717" s="387">
        <v>28.25</v>
      </c>
      <c r="Q717" s="387">
        <v>56.67</v>
      </c>
      <c r="R717" s="387">
        <v>0</v>
      </c>
      <c r="S717" s="387">
        <v>1440</v>
      </c>
      <c r="T717" s="197" t="s">
        <v>103</v>
      </c>
      <c r="U717" s="197" t="s">
        <v>103</v>
      </c>
      <c r="V717" s="197" t="s">
        <v>103</v>
      </c>
      <c r="W717" s="197" t="s">
        <v>103</v>
      </c>
      <c r="X717" s="197" t="s">
        <v>103</v>
      </c>
      <c r="Y717" s="197" t="s">
        <v>103</v>
      </c>
      <c r="Z717" s="53">
        <v>1265</v>
      </c>
      <c r="AA717" s="387">
        <v>3797.51</v>
      </c>
      <c r="AB717" s="387">
        <v>310.25</v>
      </c>
      <c r="AC717" s="387">
        <v>179.25</v>
      </c>
      <c r="AD717" s="387">
        <v>256.75</v>
      </c>
      <c r="AE717" s="387">
        <v>162.41999999999999</v>
      </c>
      <c r="AF717" s="387">
        <v>7</v>
      </c>
      <c r="AG717" s="387">
        <v>4713.18</v>
      </c>
      <c r="AH717" s="53" t="s">
        <v>103</v>
      </c>
      <c r="AI717" s="53" t="s">
        <v>103</v>
      </c>
      <c r="AJ717" s="53" t="s">
        <v>103</v>
      </c>
      <c r="AK717" s="53" t="s">
        <v>103</v>
      </c>
      <c r="AL717" s="53" t="s">
        <v>103</v>
      </c>
      <c r="AM717" s="53" t="s">
        <v>103</v>
      </c>
      <c r="AN717" s="53">
        <v>1473</v>
      </c>
      <c r="AO717" s="387">
        <v>4302.59</v>
      </c>
      <c r="AP717" s="387">
        <v>874.75</v>
      </c>
      <c r="AQ717" s="387">
        <v>481.25</v>
      </c>
      <c r="AR717" s="387">
        <v>285</v>
      </c>
      <c r="AS717" s="387">
        <v>225.59</v>
      </c>
      <c r="AT717" s="387">
        <v>7</v>
      </c>
      <c r="AU717" s="387">
        <v>6176.18</v>
      </c>
    </row>
    <row r="718" spans="2:47" s="48" customFormat="1" x14ac:dyDescent="0.2">
      <c r="B718" s="48" t="s">
        <v>125</v>
      </c>
      <c r="C718" s="48" t="s">
        <v>558</v>
      </c>
      <c r="D718" s="109">
        <v>2013</v>
      </c>
      <c r="E718" s="48" t="s">
        <v>52</v>
      </c>
      <c r="F718" s="197" t="s">
        <v>103</v>
      </c>
      <c r="G718" s="197" t="s">
        <v>103</v>
      </c>
      <c r="H718" s="197" t="s">
        <v>103</v>
      </c>
      <c r="I718" s="197" t="s">
        <v>103</v>
      </c>
      <c r="J718" s="197" t="s">
        <v>103</v>
      </c>
      <c r="K718" s="197" t="s">
        <v>103</v>
      </c>
      <c r="L718" s="35">
        <v>55</v>
      </c>
      <c r="M718" s="387">
        <v>157</v>
      </c>
      <c r="N718" s="387">
        <v>430</v>
      </c>
      <c r="O718" s="387">
        <v>46</v>
      </c>
      <c r="P718" s="387">
        <v>22</v>
      </c>
      <c r="Q718" s="387">
        <v>0</v>
      </c>
      <c r="R718" s="387">
        <v>7</v>
      </c>
      <c r="S718" s="387">
        <v>662</v>
      </c>
      <c r="T718" s="35">
        <v>186</v>
      </c>
      <c r="U718" s="35">
        <v>709</v>
      </c>
      <c r="V718" s="35">
        <v>9</v>
      </c>
      <c r="W718" s="35">
        <v>19</v>
      </c>
      <c r="X718" s="53">
        <v>0</v>
      </c>
      <c r="Y718" s="53">
        <v>4</v>
      </c>
      <c r="Z718" s="53">
        <v>927</v>
      </c>
      <c r="AA718" s="387">
        <v>1793</v>
      </c>
      <c r="AB718" s="387">
        <v>7382</v>
      </c>
      <c r="AC718" s="387">
        <v>74.5</v>
      </c>
      <c r="AD718" s="387">
        <v>295</v>
      </c>
      <c r="AE718" s="387">
        <v>0</v>
      </c>
      <c r="AF718" s="387">
        <v>45</v>
      </c>
      <c r="AG718" s="387">
        <v>9589.5</v>
      </c>
      <c r="AH718" s="53">
        <v>198</v>
      </c>
      <c r="AI718" s="53">
        <v>748</v>
      </c>
      <c r="AJ718" s="53">
        <v>10</v>
      </c>
      <c r="AK718" s="53">
        <v>20</v>
      </c>
      <c r="AL718" s="53">
        <v>0</v>
      </c>
      <c r="AM718" s="53">
        <v>5</v>
      </c>
      <c r="AN718" s="53">
        <v>982</v>
      </c>
      <c r="AO718" s="387">
        <v>1950</v>
      </c>
      <c r="AP718" s="387">
        <v>7812</v>
      </c>
      <c r="AQ718" s="387">
        <v>120.5</v>
      </c>
      <c r="AR718" s="387">
        <v>317</v>
      </c>
      <c r="AS718" s="387">
        <v>0</v>
      </c>
      <c r="AT718" s="387">
        <v>52</v>
      </c>
      <c r="AU718" s="387">
        <v>10251.5</v>
      </c>
    </row>
    <row r="719" spans="2:47" s="48" customFormat="1" x14ac:dyDescent="0.2">
      <c r="B719" s="48" t="s">
        <v>125</v>
      </c>
      <c r="C719" s="48" t="s">
        <v>559</v>
      </c>
      <c r="D719" s="109">
        <v>2013</v>
      </c>
      <c r="E719" s="48" t="s">
        <v>53</v>
      </c>
      <c r="F719" s="197" t="s">
        <v>103</v>
      </c>
      <c r="G719" s="197" t="s">
        <v>103</v>
      </c>
      <c r="H719" s="197" t="s">
        <v>103</v>
      </c>
      <c r="I719" s="197" t="s">
        <v>103</v>
      </c>
      <c r="J719" s="197" t="s">
        <v>103</v>
      </c>
      <c r="K719" s="197" t="s">
        <v>103</v>
      </c>
      <c r="L719" s="35">
        <v>134</v>
      </c>
      <c r="M719" s="387">
        <v>77.25</v>
      </c>
      <c r="N719" s="387">
        <v>896.75</v>
      </c>
      <c r="O719" s="387">
        <v>1338.66</v>
      </c>
      <c r="P719" s="387">
        <v>0</v>
      </c>
      <c r="Q719" s="387">
        <v>0</v>
      </c>
      <c r="R719" s="387">
        <v>101.75</v>
      </c>
      <c r="S719" s="387">
        <v>2414.41</v>
      </c>
      <c r="T719" s="197" t="s">
        <v>103</v>
      </c>
      <c r="U719" s="197" t="s">
        <v>103</v>
      </c>
      <c r="V719" s="197" t="s">
        <v>103</v>
      </c>
      <c r="W719" s="197" t="s">
        <v>103</v>
      </c>
      <c r="X719" s="197" t="s">
        <v>103</v>
      </c>
      <c r="Y719" s="197" t="s">
        <v>103</v>
      </c>
      <c r="Z719" s="53">
        <v>571</v>
      </c>
      <c r="AA719" s="387">
        <v>345.04</v>
      </c>
      <c r="AB719" s="387">
        <v>3705.33</v>
      </c>
      <c r="AC719" s="387">
        <v>533.1</v>
      </c>
      <c r="AD719" s="387">
        <v>0</v>
      </c>
      <c r="AE719" s="387">
        <v>11.63</v>
      </c>
      <c r="AF719" s="387">
        <v>78.75</v>
      </c>
      <c r="AG719" s="387">
        <v>4673.8500000000004</v>
      </c>
      <c r="AH719" s="53" t="s">
        <v>103</v>
      </c>
      <c r="AI719" s="53" t="s">
        <v>103</v>
      </c>
      <c r="AJ719" s="53" t="s">
        <v>103</v>
      </c>
      <c r="AK719" s="53" t="s">
        <v>103</v>
      </c>
      <c r="AL719" s="53" t="s">
        <v>103</v>
      </c>
      <c r="AM719" s="53" t="s">
        <v>103</v>
      </c>
      <c r="AN719" s="53">
        <v>725</v>
      </c>
      <c r="AO719" s="387">
        <v>422.29</v>
      </c>
      <c r="AP719" s="387">
        <v>4630.83</v>
      </c>
      <c r="AQ719" s="387">
        <v>1958.26</v>
      </c>
      <c r="AR719" s="387">
        <v>0</v>
      </c>
      <c r="AS719" s="387">
        <v>11.63</v>
      </c>
      <c r="AT719" s="387">
        <v>180.5</v>
      </c>
      <c r="AU719" s="387">
        <v>7203.51</v>
      </c>
    </row>
    <row r="720" spans="2:47" s="48" customFormat="1" x14ac:dyDescent="0.2">
      <c r="B720" s="48" t="s">
        <v>125</v>
      </c>
      <c r="C720" s="48" t="s">
        <v>560</v>
      </c>
      <c r="D720" s="109">
        <v>2013</v>
      </c>
      <c r="E720" s="48" t="s">
        <v>54</v>
      </c>
      <c r="F720" s="35">
        <v>34</v>
      </c>
      <c r="G720" s="35">
        <v>315</v>
      </c>
      <c r="H720" s="35">
        <v>116</v>
      </c>
      <c r="I720" s="35">
        <v>6</v>
      </c>
      <c r="J720" s="35">
        <v>0</v>
      </c>
      <c r="K720" s="197" t="s">
        <v>103</v>
      </c>
      <c r="L720" s="35">
        <v>473</v>
      </c>
      <c r="M720" s="387">
        <v>473.75</v>
      </c>
      <c r="N720" s="387">
        <v>7788.75</v>
      </c>
      <c r="O720" s="387">
        <v>2419.25</v>
      </c>
      <c r="P720" s="387">
        <v>144.75</v>
      </c>
      <c r="Q720" s="387">
        <v>0</v>
      </c>
      <c r="R720" s="387">
        <v>12</v>
      </c>
      <c r="S720" s="387">
        <v>10838.5</v>
      </c>
      <c r="T720" s="197" t="s">
        <v>103</v>
      </c>
      <c r="U720" s="197" t="s">
        <v>103</v>
      </c>
      <c r="V720" s="197" t="s">
        <v>103</v>
      </c>
      <c r="W720" s="197" t="s">
        <v>103</v>
      </c>
      <c r="X720" s="197" t="s">
        <v>103</v>
      </c>
      <c r="Y720" s="197" t="s">
        <v>103</v>
      </c>
      <c r="Z720" s="53">
        <v>1795</v>
      </c>
      <c r="AA720" s="387">
        <v>3256.75</v>
      </c>
      <c r="AB720" s="387">
        <v>14422.33</v>
      </c>
      <c r="AC720" s="387">
        <v>426</v>
      </c>
      <c r="AD720" s="387">
        <v>654.25</v>
      </c>
      <c r="AE720" s="387">
        <v>0</v>
      </c>
      <c r="AF720" s="387">
        <v>38</v>
      </c>
      <c r="AG720" s="387">
        <v>18797.330000000002</v>
      </c>
      <c r="AH720" s="53">
        <v>404</v>
      </c>
      <c r="AI720" s="53">
        <v>1662</v>
      </c>
      <c r="AJ720" s="53">
        <v>155</v>
      </c>
      <c r="AK720" s="53">
        <v>53</v>
      </c>
      <c r="AL720" s="53">
        <v>0</v>
      </c>
      <c r="AM720" s="53">
        <v>4</v>
      </c>
      <c r="AN720" s="53">
        <v>2278</v>
      </c>
      <c r="AO720" s="387">
        <v>3730.5</v>
      </c>
      <c r="AP720" s="387">
        <v>22318.58</v>
      </c>
      <c r="AQ720" s="387">
        <v>2854.25</v>
      </c>
      <c r="AR720" s="387">
        <v>799</v>
      </c>
      <c r="AS720" s="387">
        <v>0</v>
      </c>
      <c r="AT720" s="387">
        <v>50</v>
      </c>
      <c r="AU720" s="387">
        <v>29752.33</v>
      </c>
    </row>
    <row r="721" spans="2:47" s="48" customFormat="1" x14ac:dyDescent="0.2">
      <c r="B721" s="48" t="s">
        <v>125</v>
      </c>
      <c r="C721" s="48" t="s">
        <v>561</v>
      </c>
      <c r="D721" s="109">
        <v>2013</v>
      </c>
      <c r="E721" s="48" t="s">
        <v>55</v>
      </c>
      <c r="F721" s="35">
        <v>109</v>
      </c>
      <c r="G721" s="35">
        <v>17</v>
      </c>
      <c r="H721" s="35">
        <v>65</v>
      </c>
      <c r="I721" s="35">
        <v>10</v>
      </c>
      <c r="J721" s="35">
        <v>15</v>
      </c>
      <c r="K721" s="197" t="s">
        <v>103</v>
      </c>
      <c r="L721" s="35">
        <v>217</v>
      </c>
      <c r="M721" s="387">
        <v>619.33000000000004</v>
      </c>
      <c r="N721" s="387">
        <v>316</v>
      </c>
      <c r="O721" s="387">
        <v>905.75</v>
      </c>
      <c r="P721" s="387">
        <v>285.83</v>
      </c>
      <c r="Q721" s="387">
        <v>238.59</v>
      </c>
      <c r="R721" s="387">
        <v>29.25</v>
      </c>
      <c r="S721" s="387">
        <v>2394.75</v>
      </c>
      <c r="T721" s="35">
        <v>962</v>
      </c>
      <c r="U721" s="35">
        <v>230</v>
      </c>
      <c r="V721" s="35">
        <v>215</v>
      </c>
      <c r="W721" s="35">
        <v>64</v>
      </c>
      <c r="X721" s="53">
        <v>46</v>
      </c>
      <c r="Y721" s="53">
        <v>8</v>
      </c>
      <c r="Z721" s="53">
        <v>1525</v>
      </c>
      <c r="AA721" s="387">
        <v>5642.14</v>
      </c>
      <c r="AB721" s="387">
        <v>2455.5</v>
      </c>
      <c r="AC721" s="387">
        <v>2196.25</v>
      </c>
      <c r="AD721" s="387">
        <v>1063.3800000000001</v>
      </c>
      <c r="AE721" s="387">
        <v>644.29</v>
      </c>
      <c r="AF721" s="387">
        <v>205</v>
      </c>
      <c r="AG721" s="387">
        <v>12206.56</v>
      </c>
      <c r="AH721" s="53">
        <v>1075</v>
      </c>
      <c r="AI721" s="53">
        <v>247</v>
      </c>
      <c r="AJ721" s="53">
        <v>285</v>
      </c>
      <c r="AK721" s="53">
        <v>74</v>
      </c>
      <c r="AL721" s="53">
        <v>61</v>
      </c>
      <c r="AM721" s="53">
        <v>9</v>
      </c>
      <c r="AN721" s="53">
        <v>1751</v>
      </c>
      <c r="AO721" s="387">
        <v>6273.47</v>
      </c>
      <c r="AP721" s="387">
        <v>2771.5</v>
      </c>
      <c r="AQ721" s="387">
        <v>3161</v>
      </c>
      <c r="AR721" s="387">
        <v>1349.21</v>
      </c>
      <c r="AS721" s="387">
        <v>882.88</v>
      </c>
      <c r="AT721" s="387">
        <v>234.25</v>
      </c>
      <c r="AU721" s="387">
        <v>14672.31</v>
      </c>
    </row>
    <row r="722" spans="2:47" s="48" customFormat="1" x14ac:dyDescent="0.2">
      <c r="B722" s="48" t="s">
        <v>125</v>
      </c>
      <c r="C722" s="48" t="s">
        <v>562</v>
      </c>
      <c r="D722" s="109">
        <v>2013</v>
      </c>
      <c r="E722" s="48" t="s">
        <v>56</v>
      </c>
      <c r="F722" s="197" t="s">
        <v>103</v>
      </c>
      <c r="G722" s="197" t="s">
        <v>103</v>
      </c>
      <c r="H722" s="197" t="s">
        <v>103</v>
      </c>
      <c r="I722" s="197" t="s">
        <v>103</v>
      </c>
      <c r="J722" s="197" t="s">
        <v>103</v>
      </c>
      <c r="K722" s="197" t="s">
        <v>103</v>
      </c>
      <c r="L722" s="35">
        <v>262</v>
      </c>
      <c r="M722" s="387">
        <v>922.73</v>
      </c>
      <c r="N722" s="387">
        <v>3657.64</v>
      </c>
      <c r="O722" s="387">
        <v>1823.76</v>
      </c>
      <c r="P722" s="387">
        <v>82.06</v>
      </c>
      <c r="Q722" s="387">
        <v>174</v>
      </c>
      <c r="R722" s="387">
        <v>79</v>
      </c>
      <c r="S722" s="387">
        <v>6739.19</v>
      </c>
      <c r="T722" s="197" t="s">
        <v>103</v>
      </c>
      <c r="U722" s="197" t="s">
        <v>103</v>
      </c>
      <c r="V722" s="197" t="s">
        <v>103</v>
      </c>
      <c r="W722" s="197" t="s">
        <v>103</v>
      </c>
      <c r="X722" s="197" t="s">
        <v>103</v>
      </c>
      <c r="Y722" s="197" t="s">
        <v>103</v>
      </c>
      <c r="Z722" s="53">
        <v>1590</v>
      </c>
      <c r="AA722" s="387">
        <v>5708.95</v>
      </c>
      <c r="AB722" s="387">
        <v>3812.18</v>
      </c>
      <c r="AC722" s="387">
        <v>1139.23</v>
      </c>
      <c r="AD722" s="387">
        <v>339.42</v>
      </c>
      <c r="AE722" s="387">
        <v>408.44</v>
      </c>
      <c r="AF722" s="387">
        <v>70</v>
      </c>
      <c r="AG722" s="387">
        <v>11478.22</v>
      </c>
      <c r="AH722" s="53" t="s">
        <v>103</v>
      </c>
      <c r="AI722" s="53" t="s">
        <v>103</v>
      </c>
      <c r="AJ722" s="53" t="s">
        <v>103</v>
      </c>
      <c r="AK722" s="53" t="s">
        <v>103</v>
      </c>
      <c r="AL722" s="53" t="s">
        <v>103</v>
      </c>
      <c r="AM722" s="53" t="s">
        <v>103</v>
      </c>
      <c r="AN722" s="53">
        <v>1853</v>
      </c>
      <c r="AO722" s="387">
        <v>6637.93</v>
      </c>
      <c r="AP722" s="387">
        <v>7469.82</v>
      </c>
      <c r="AQ722" s="387">
        <v>2962.99</v>
      </c>
      <c r="AR722" s="387">
        <v>421.48</v>
      </c>
      <c r="AS722" s="387">
        <v>582.44000000000005</v>
      </c>
      <c r="AT722" s="387">
        <v>149</v>
      </c>
      <c r="AU722" s="387">
        <v>18223.66</v>
      </c>
    </row>
    <row r="723" spans="2:47" s="48" customFormat="1" x14ac:dyDescent="0.2">
      <c r="B723" s="48" t="s">
        <v>125</v>
      </c>
      <c r="C723" s="48" t="s">
        <v>563</v>
      </c>
      <c r="D723" s="109">
        <v>2013</v>
      </c>
      <c r="E723" s="48" t="s">
        <v>57</v>
      </c>
      <c r="F723" s="197" t="s">
        <v>103</v>
      </c>
      <c r="G723" s="197" t="s">
        <v>103</v>
      </c>
      <c r="H723" s="197" t="s">
        <v>103</v>
      </c>
      <c r="I723" s="197" t="s">
        <v>103</v>
      </c>
      <c r="J723" s="197" t="s">
        <v>103</v>
      </c>
      <c r="K723" s="197" t="s">
        <v>103</v>
      </c>
      <c r="L723" s="35">
        <v>247</v>
      </c>
      <c r="M723" s="387">
        <v>128.66999999999999</v>
      </c>
      <c r="N723" s="387">
        <v>3248.7</v>
      </c>
      <c r="O723" s="387">
        <v>4726.01</v>
      </c>
      <c r="P723" s="387">
        <v>170</v>
      </c>
      <c r="Q723" s="387">
        <v>55.52</v>
      </c>
      <c r="R723" s="387">
        <v>90.29</v>
      </c>
      <c r="S723" s="387">
        <v>8419.19</v>
      </c>
      <c r="T723" s="197" t="s">
        <v>103</v>
      </c>
      <c r="U723" s="197" t="s">
        <v>103</v>
      </c>
      <c r="V723" s="197" t="s">
        <v>103</v>
      </c>
      <c r="W723" s="197" t="s">
        <v>103</v>
      </c>
      <c r="X723" s="197" t="s">
        <v>103</v>
      </c>
      <c r="Y723" s="197" t="s">
        <v>103</v>
      </c>
      <c r="Z723" s="53">
        <v>966</v>
      </c>
      <c r="AA723" s="387">
        <v>1609.8</v>
      </c>
      <c r="AB723" s="387">
        <v>5727.8</v>
      </c>
      <c r="AC723" s="387">
        <v>17</v>
      </c>
      <c r="AD723" s="387">
        <v>1666.03</v>
      </c>
      <c r="AE723" s="387">
        <v>51.72</v>
      </c>
      <c r="AF723" s="387">
        <v>68</v>
      </c>
      <c r="AG723" s="387">
        <v>9140.35</v>
      </c>
      <c r="AH723" s="53">
        <v>300</v>
      </c>
      <c r="AI723" s="53">
        <v>649</v>
      </c>
      <c r="AJ723" s="53">
        <v>69</v>
      </c>
      <c r="AK723" s="53">
        <v>181</v>
      </c>
      <c r="AL723" s="53">
        <v>5</v>
      </c>
      <c r="AM723" s="53">
        <v>9</v>
      </c>
      <c r="AN723" s="53">
        <v>1213</v>
      </c>
      <c r="AO723" s="387">
        <v>1738.47</v>
      </c>
      <c r="AP723" s="387">
        <v>8976.5</v>
      </c>
      <c r="AQ723" s="387">
        <v>4743.01</v>
      </c>
      <c r="AR723" s="387">
        <v>1836.03</v>
      </c>
      <c r="AS723" s="387">
        <v>107.24</v>
      </c>
      <c r="AT723" s="387">
        <v>158.29</v>
      </c>
      <c r="AU723" s="387">
        <v>17559.54</v>
      </c>
    </row>
    <row r="724" spans="2:47" s="48" customFormat="1" x14ac:dyDescent="0.2">
      <c r="B724" s="48" t="s">
        <v>125</v>
      </c>
      <c r="C724" s="48" t="s">
        <v>564</v>
      </c>
      <c r="D724" s="109">
        <v>2013</v>
      </c>
      <c r="E724" s="48" t="s">
        <v>58</v>
      </c>
      <c r="F724" s="197" t="s">
        <v>103</v>
      </c>
      <c r="G724" s="197" t="s">
        <v>103</v>
      </c>
      <c r="H724" s="197" t="s">
        <v>103</v>
      </c>
      <c r="I724" s="197" t="s">
        <v>103</v>
      </c>
      <c r="J724" s="197" t="s">
        <v>103</v>
      </c>
      <c r="K724" s="197" t="s">
        <v>103</v>
      </c>
      <c r="L724" s="35">
        <v>405</v>
      </c>
      <c r="M724" s="387">
        <v>83.25</v>
      </c>
      <c r="N724" s="387">
        <v>3058.25</v>
      </c>
      <c r="O724" s="387">
        <v>7246.1</v>
      </c>
      <c r="P724" s="387">
        <v>201.25</v>
      </c>
      <c r="Q724" s="387">
        <v>27.5</v>
      </c>
      <c r="R724" s="387">
        <v>300</v>
      </c>
      <c r="S724" s="387">
        <v>10916.35</v>
      </c>
      <c r="T724" s="197" t="s">
        <v>103</v>
      </c>
      <c r="U724" s="197" t="s">
        <v>103</v>
      </c>
      <c r="V724" s="197" t="s">
        <v>103</v>
      </c>
      <c r="W724" s="197" t="s">
        <v>103</v>
      </c>
      <c r="X724" s="197" t="s">
        <v>103</v>
      </c>
      <c r="Y724" s="197" t="s">
        <v>103</v>
      </c>
      <c r="Z724" s="53">
        <v>1119</v>
      </c>
      <c r="AA724" s="387">
        <v>1337.1</v>
      </c>
      <c r="AB724" s="387">
        <v>7051.49</v>
      </c>
      <c r="AC724" s="387">
        <v>1513.5</v>
      </c>
      <c r="AD724" s="387">
        <v>750.83</v>
      </c>
      <c r="AE724" s="387">
        <v>28.5</v>
      </c>
      <c r="AF724" s="387">
        <v>88</v>
      </c>
      <c r="AG724" s="387">
        <v>10769.42</v>
      </c>
      <c r="AH724" s="53">
        <v>240</v>
      </c>
      <c r="AI724" s="53">
        <v>923</v>
      </c>
      <c r="AJ724" s="53">
        <v>263</v>
      </c>
      <c r="AK724" s="53">
        <v>80</v>
      </c>
      <c r="AL724" s="53">
        <v>4</v>
      </c>
      <c r="AM724" s="53">
        <v>21</v>
      </c>
      <c r="AN724" s="53">
        <v>1533</v>
      </c>
      <c r="AO724" s="387">
        <v>1420.35</v>
      </c>
      <c r="AP724" s="387">
        <v>10189.74</v>
      </c>
      <c r="AQ724" s="387">
        <v>8858.6</v>
      </c>
      <c r="AR724" s="387">
        <v>952.08</v>
      </c>
      <c r="AS724" s="387">
        <v>56</v>
      </c>
      <c r="AT724" s="387">
        <v>388</v>
      </c>
      <c r="AU724" s="387">
        <v>21864.77</v>
      </c>
    </row>
    <row r="725" spans="2:47" s="48" customFormat="1" x14ac:dyDescent="0.2">
      <c r="B725" s="48" t="s">
        <v>125</v>
      </c>
      <c r="C725" s="48" t="s">
        <v>565</v>
      </c>
      <c r="D725" s="109">
        <v>2013</v>
      </c>
      <c r="E725" s="48" t="s">
        <v>59</v>
      </c>
      <c r="F725" s="35">
        <v>46</v>
      </c>
      <c r="G725" s="35">
        <v>13</v>
      </c>
      <c r="H725" s="35">
        <v>0</v>
      </c>
      <c r="I725" s="35">
        <v>22</v>
      </c>
      <c r="J725" s="35">
        <v>0</v>
      </c>
      <c r="K725" s="35">
        <v>0</v>
      </c>
      <c r="L725" s="35">
        <v>81</v>
      </c>
      <c r="M725" s="387">
        <v>380.65</v>
      </c>
      <c r="N725" s="387">
        <v>206</v>
      </c>
      <c r="O725" s="387">
        <v>0</v>
      </c>
      <c r="P725" s="387">
        <v>525.96</v>
      </c>
      <c r="Q725" s="387">
        <v>0</v>
      </c>
      <c r="R725" s="387">
        <v>0</v>
      </c>
      <c r="S725" s="387">
        <v>1112.6099999999999</v>
      </c>
      <c r="T725" s="35">
        <v>533</v>
      </c>
      <c r="U725" s="35">
        <v>100</v>
      </c>
      <c r="V725" s="35">
        <v>0</v>
      </c>
      <c r="W725" s="35">
        <v>274</v>
      </c>
      <c r="X725" s="53">
        <v>0</v>
      </c>
      <c r="Y725" s="53">
        <v>0</v>
      </c>
      <c r="Z725" s="53">
        <v>939</v>
      </c>
      <c r="AA725" s="387">
        <v>4794.46</v>
      </c>
      <c r="AB725" s="387">
        <v>1285.44</v>
      </c>
      <c r="AC725" s="387">
        <v>0</v>
      </c>
      <c r="AD725" s="387">
        <v>5567.03</v>
      </c>
      <c r="AE725" s="387">
        <v>0</v>
      </c>
      <c r="AF725" s="387">
        <v>0</v>
      </c>
      <c r="AG725" s="387">
        <v>11646.93</v>
      </c>
      <c r="AH725" s="53">
        <v>580</v>
      </c>
      <c r="AI725" s="53">
        <v>114</v>
      </c>
      <c r="AJ725" s="53">
        <v>0</v>
      </c>
      <c r="AK725" s="53">
        <v>297</v>
      </c>
      <c r="AL725" s="53">
        <v>0</v>
      </c>
      <c r="AM725" s="53">
        <v>0</v>
      </c>
      <c r="AN725" s="53">
        <v>1023</v>
      </c>
      <c r="AO725" s="387">
        <v>5175.6099999999997</v>
      </c>
      <c r="AP725" s="387">
        <v>1519.44</v>
      </c>
      <c r="AQ725" s="387">
        <v>0</v>
      </c>
      <c r="AR725" s="387">
        <v>6118.69</v>
      </c>
      <c r="AS725" s="387">
        <v>0</v>
      </c>
      <c r="AT725" s="387">
        <v>0</v>
      </c>
      <c r="AU725" s="387">
        <v>12813.74</v>
      </c>
    </row>
    <row r="726" spans="2:47" s="48" customFormat="1" x14ac:dyDescent="0.2">
      <c r="B726" s="48" t="s">
        <v>125</v>
      </c>
      <c r="C726" s="48" t="s">
        <v>566</v>
      </c>
      <c r="D726" s="109">
        <v>2013</v>
      </c>
      <c r="E726" s="48" t="s">
        <v>60</v>
      </c>
      <c r="F726" s="35">
        <v>194</v>
      </c>
      <c r="G726" s="35">
        <v>191</v>
      </c>
      <c r="H726" s="35">
        <v>287</v>
      </c>
      <c r="I726" s="35">
        <v>18</v>
      </c>
      <c r="J726" s="35">
        <v>11</v>
      </c>
      <c r="K726" s="35">
        <v>6</v>
      </c>
      <c r="L726" s="35">
        <v>707</v>
      </c>
      <c r="M726" s="387">
        <v>1141.25</v>
      </c>
      <c r="N726" s="387">
        <v>3616.84</v>
      </c>
      <c r="O726" s="387">
        <v>8593.41</v>
      </c>
      <c r="P726" s="387">
        <v>356.25</v>
      </c>
      <c r="Q726" s="387">
        <v>276.25</v>
      </c>
      <c r="R726" s="387">
        <v>76.75</v>
      </c>
      <c r="S726" s="387">
        <v>14060.75</v>
      </c>
      <c r="T726" s="35">
        <v>1768</v>
      </c>
      <c r="U726" s="35">
        <v>1432</v>
      </c>
      <c r="V726" s="35">
        <v>91</v>
      </c>
      <c r="W726" s="35">
        <v>169</v>
      </c>
      <c r="X726" s="53">
        <v>17</v>
      </c>
      <c r="Y726" s="53">
        <v>5</v>
      </c>
      <c r="Z726" s="53">
        <v>3482</v>
      </c>
      <c r="AA726" s="387">
        <v>11467.42</v>
      </c>
      <c r="AB726" s="387">
        <v>18207.240000000002</v>
      </c>
      <c r="AC726" s="387">
        <v>1357.5</v>
      </c>
      <c r="AD726" s="387">
        <v>3408.92</v>
      </c>
      <c r="AE726" s="387">
        <v>281.25</v>
      </c>
      <c r="AF726" s="387">
        <v>89.5</v>
      </c>
      <c r="AG726" s="387">
        <v>34811.83</v>
      </c>
      <c r="AH726" s="53">
        <v>2077</v>
      </c>
      <c r="AI726" s="53">
        <v>1623</v>
      </c>
      <c r="AJ726" s="53">
        <v>378</v>
      </c>
      <c r="AK726" s="53">
        <v>187</v>
      </c>
      <c r="AL726" s="53">
        <v>28</v>
      </c>
      <c r="AM726" s="53">
        <v>11</v>
      </c>
      <c r="AN726" s="53">
        <v>4304</v>
      </c>
      <c r="AO726" s="387">
        <v>12802.61</v>
      </c>
      <c r="AP726" s="387">
        <v>21824.080000000002</v>
      </c>
      <c r="AQ726" s="387">
        <v>9950.91</v>
      </c>
      <c r="AR726" s="387">
        <v>3765.17</v>
      </c>
      <c r="AS726" s="387">
        <v>557.5</v>
      </c>
      <c r="AT726" s="387">
        <v>166.25</v>
      </c>
      <c r="AU726" s="387">
        <v>49066.52</v>
      </c>
    </row>
    <row r="727" spans="2:47" s="48" customFormat="1" x14ac:dyDescent="0.2">
      <c r="B727" s="48" t="s">
        <v>125</v>
      </c>
      <c r="C727" s="48" t="s">
        <v>567</v>
      </c>
      <c r="D727" s="109">
        <v>2013</v>
      </c>
      <c r="E727" s="48" t="s">
        <v>61</v>
      </c>
      <c r="F727" s="35">
        <v>58</v>
      </c>
      <c r="G727" s="35">
        <v>0</v>
      </c>
      <c r="H727" s="35">
        <v>0</v>
      </c>
      <c r="I727" s="35">
        <v>0</v>
      </c>
      <c r="J727" s="35">
        <v>0</v>
      </c>
      <c r="K727" s="35">
        <v>0</v>
      </c>
      <c r="L727" s="35">
        <v>58</v>
      </c>
      <c r="M727" s="387">
        <v>701.29</v>
      </c>
      <c r="N727" s="387">
        <v>0</v>
      </c>
      <c r="O727" s="387">
        <v>0</v>
      </c>
      <c r="P727" s="387">
        <v>0</v>
      </c>
      <c r="Q727" s="387">
        <v>0</v>
      </c>
      <c r="R727" s="387">
        <v>0</v>
      </c>
      <c r="S727" s="387">
        <v>701.29</v>
      </c>
      <c r="T727" s="35">
        <v>466</v>
      </c>
      <c r="U727" s="35">
        <v>0</v>
      </c>
      <c r="V727" s="35">
        <v>0</v>
      </c>
      <c r="W727" s="35">
        <v>0</v>
      </c>
      <c r="X727" s="53">
        <v>0</v>
      </c>
      <c r="Y727" s="53">
        <v>0</v>
      </c>
      <c r="Z727" s="53">
        <v>466</v>
      </c>
      <c r="AA727" s="387">
        <v>4121.24</v>
      </c>
      <c r="AB727" s="387">
        <v>0</v>
      </c>
      <c r="AC727" s="387">
        <v>0</v>
      </c>
      <c r="AD727" s="387">
        <v>0</v>
      </c>
      <c r="AE727" s="387">
        <v>0</v>
      </c>
      <c r="AF727" s="387">
        <v>0</v>
      </c>
      <c r="AG727" s="387">
        <v>4121.24</v>
      </c>
      <c r="AH727" s="53">
        <v>535</v>
      </c>
      <c r="AI727" s="53">
        <v>0</v>
      </c>
      <c r="AJ727" s="53">
        <v>0</v>
      </c>
      <c r="AK727" s="53">
        <v>0</v>
      </c>
      <c r="AL727" s="53">
        <v>0</v>
      </c>
      <c r="AM727" s="53">
        <v>0</v>
      </c>
      <c r="AN727" s="53">
        <v>535</v>
      </c>
      <c r="AO727" s="387">
        <v>4892.28</v>
      </c>
      <c r="AP727" s="387">
        <v>0</v>
      </c>
      <c r="AQ727" s="387">
        <v>0</v>
      </c>
      <c r="AR727" s="387">
        <v>0</v>
      </c>
      <c r="AS727" s="387">
        <v>0</v>
      </c>
      <c r="AT727" s="387">
        <v>0</v>
      </c>
      <c r="AU727" s="387">
        <v>4892.28</v>
      </c>
    </row>
    <row r="728" spans="2:47" s="48" customFormat="1" x14ac:dyDescent="0.2">
      <c r="B728" s="48" t="s">
        <v>125</v>
      </c>
      <c r="C728" s="48" t="s">
        <v>568</v>
      </c>
      <c r="D728" s="109">
        <v>2013</v>
      </c>
      <c r="E728" s="48" t="s">
        <v>62</v>
      </c>
      <c r="F728" s="35">
        <v>78</v>
      </c>
      <c r="G728" s="35">
        <v>274</v>
      </c>
      <c r="H728" s="35">
        <v>178</v>
      </c>
      <c r="I728" s="35">
        <v>28</v>
      </c>
      <c r="J728" s="35">
        <v>10</v>
      </c>
      <c r="K728" s="35">
        <v>23</v>
      </c>
      <c r="L728" s="35">
        <v>597</v>
      </c>
      <c r="M728" s="387">
        <v>395.98</v>
      </c>
      <c r="N728" s="387">
        <v>3415.68</v>
      </c>
      <c r="O728" s="387">
        <v>3919.63</v>
      </c>
      <c r="P728" s="387">
        <v>344.42</v>
      </c>
      <c r="Q728" s="387">
        <v>110.41</v>
      </c>
      <c r="R728" s="387">
        <v>525.79</v>
      </c>
      <c r="S728" s="387">
        <v>8711.91</v>
      </c>
      <c r="T728" s="35">
        <v>1192</v>
      </c>
      <c r="U728" s="35">
        <v>349</v>
      </c>
      <c r="V728" s="35">
        <v>83</v>
      </c>
      <c r="W728" s="35">
        <v>93</v>
      </c>
      <c r="X728" s="53">
        <v>88</v>
      </c>
      <c r="Y728" s="53">
        <v>25</v>
      </c>
      <c r="Z728" s="53">
        <v>1831</v>
      </c>
      <c r="AA728" s="387">
        <v>5961.72</v>
      </c>
      <c r="AB728" s="387">
        <v>3195.34</v>
      </c>
      <c r="AC728" s="387">
        <v>848.64</v>
      </c>
      <c r="AD728" s="387">
        <v>923.7</v>
      </c>
      <c r="AE728" s="387">
        <v>871.03</v>
      </c>
      <c r="AF728" s="387">
        <v>339.33</v>
      </c>
      <c r="AG728" s="387">
        <v>12139.76</v>
      </c>
      <c r="AH728" s="53">
        <v>1271</v>
      </c>
      <c r="AI728" s="53">
        <v>634</v>
      </c>
      <c r="AJ728" s="53">
        <v>262</v>
      </c>
      <c r="AK728" s="53">
        <v>121</v>
      </c>
      <c r="AL728" s="53">
        <v>98</v>
      </c>
      <c r="AM728" s="53">
        <v>48</v>
      </c>
      <c r="AN728" s="53">
        <v>2441</v>
      </c>
      <c r="AO728" s="387">
        <v>6360.7</v>
      </c>
      <c r="AP728" s="387">
        <v>6663.92</v>
      </c>
      <c r="AQ728" s="387">
        <v>4770.2700000000004</v>
      </c>
      <c r="AR728" s="387">
        <v>1268.1199999999999</v>
      </c>
      <c r="AS728" s="387">
        <v>981.44</v>
      </c>
      <c r="AT728" s="387">
        <v>865.12</v>
      </c>
      <c r="AU728" s="387">
        <v>20909.57</v>
      </c>
    </row>
    <row r="729" spans="2:47" s="48" customFormat="1" x14ac:dyDescent="0.2">
      <c r="B729" s="48" t="s">
        <v>125</v>
      </c>
      <c r="C729" s="48" t="s">
        <v>569</v>
      </c>
      <c r="D729" s="109">
        <v>2013</v>
      </c>
      <c r="E729" s="48" t="s">
        <v>63</v>
      </c>
      <c r="F729" s="35">
        <v>451</v>
      </c>
      <c r="G729" s="35">
        <v>90</v>
      </c>
      <c r="H729" s="35">
        <v>500</v>
      </c>
      <c r="I729" s="35">
        <v>27</v>
      </c>
      <c r="J729" s="35">
        <v>38</v>
      </c>
      <c r="K729" s="35">
        <v>10</v>
      </c>
      <c r="L729" s="35">
        <v>1116</v>
      </c>
      <c r="M729" s="387">
        <v>8739.15</v>
      </c>
      <c r="N729" s="387">
        <v>1803</v>
      </c>
      <c r="O729" s="387">
        <v>17224.36</v>
      </c>
      <c r="P729" s="387">
        <v>652.5</v>
      </c>
      <c r="Q729" s="387">
        <v>830.15</v>
      </c>
      <c r="R729" s="387">
        <v>313.25</v>
      </c>
      <c r="S729" s="387">
        <v>29562.41</v>
      </c>
      <c r="T729" s="35">
        <v>1871</v>
      </c>
      <c r="U729" s="35">
        <v>507</v>
      </c>
      <c r="V729" s="35">
        <v>229</v>
      </c>
      <c r="W729" s="35">
        <v>238</v>
      </c>
      <c r="X729" s="53">
        <v>132</v>
      </c>
      <c r="Y729" s="53">
        <v>67</v>
      </c>
      <c r="Z729" s="53">
        <v>3044</v>
      </c>
      <c r="AA729" s="387">
        <v>10778.93</v>
      </c>
      <c r="AB729" s="387">
        <v>4697.38</v>
      </c>
      <c r="AC729" s="387">
        <v>2116.4</v>
      </c>
      <c r="AD729" s="387">
        <v>2159.81</v>
      </c>
      <c r="AE729" s="387">
        <v>1339.56</v>
      </c>
      <c r="AF729" s="387">
        <v>811.6</v>
      </c>
      <c r="AG729" s="387">
        <v>21903.68</v>
      </c>
      <c r="AH729" s="53">
        <v>2330</v>
      </c>
      <c r="AI729" s="53">
        <v>600</v>
      </c>
      <c r="AJ729" s="53">
        <v>756</v>
      </c>
      <c r="AK729" s="53">
        <v>265</v>
      </c>
      <c r="AL729" s="53">
        <v>170</v>
      </c>
      <c r="AM729" s="53">
        <v>77</v>
      </c>
      <c r="AN729" s="53">
        <v>4198</v>
      </c>
      <c r="AO729" s="387">
        <v>19555.900000000001</v>
      </c>
      <c r="AP729" s="387">
        <v>6552.88</v>
      </c>
      <c r="AQ729" s="387">
        <v>19503.259999999998</v>
      </c>
      <c r="AR729" s="387">
        <v>2812.31</v>
      </c>
      <c r="AS729" s="387">
        <v>2169.71</v>
      </c>
      <c r="AT729" s="387">
        <v>1124.8499999999999</v>
      </c>
      <c r="AU729" s="387">
        <v>51718.91</v>
      </c>
    </row>
    <row r="730" spans="2:47" s="48" customFormat="1" x14ac:dyDescent="0.2">
      <c r="B730" s="48" t="s">
        <v>125</v>
      </c>
      <c r="C730" s="48" t="s">
        <v>570</v>
      </c>
      <c r="D730" s="109">
        <v>2013</v>
      </c>
      <c r="E730" s="48" t="s">
        <v>64</v>
      </c>
      <c r="F730" s="197" t="s">
        <v>103</v>
      </c>
      <c r="G730" s="197" t="s">
        <v>103</v>
      </c>
      <c r="H730" s="197" t="s">
        <v>103</v>
      </c>
      <c r="I730" s="197" t="s">
        <v>103</v>
      </c>
      <c r="J730" s="197" t="s">
        <v>103</v>
      </c>
      <c r="K730" s="197" t="s">
        <v>103</v>
      </c>
      <c r="L730" s="35">
        <v>435</v>
      </c>
      <c r="M730" s="387">
        <v>4532.5</v>
      </c>
      <c r="N730" s="387">
        <v>243.45</v>
      </c>
      <c r="O730" s="387">
        <v>0</v>
      </c>
      <c r="P730" s="387">
        <v>88</v>
      </c>
      <c r="Q730" s="387">
        <v>0</v>
      </c>
      <c r="R730" s="387">
        <v>0</v>
      </c>
      <c r="S730" s="387">
        <v>4863.95</v>
      </c>
      <c r="T730" s="35">
        <v>5703</v>
      </c>
      <c r="U730" s="35">
        <v>34</v>
      </c>
      <c r="V730" s="35">
        <v>0</v>
      </c>
      <c r="W730" s="35">
        <v>10</v>
      </c>
      <c r="X730" s="53">
        <v>0</v>
      </c>
      <c r="Y730" s="53">
        <v>0</v>
      </c>
      <c r="Z730" s="53">
        <v>5747</v>
      </c>
      <c r="AA730" s="387">
        <v>56604</v>
      </c>
      <c r="AB730" s="387">
        <v>480.25</v>
      </c>
      <c r="AC730" s="387">
        <v>0</v>
      </c>
      <c r="AD730" s="387">
        <v>269</v>
      </c>
      <c r="AE730" s="387">
        <v>0</v>
      </c>
      <c r="AF730" s="387">
        <v>0</v>
      </c>
      <c r="AG730" s="387">
        <v>57353.25</v>
      </c>
      <c r="AH730" s="53">
        <v>6156</v>
      </c>
      <c r="AI730" s="53">
        <v>44</v>
      </c>
      <c r="AJ730" s="53">
        <v>0</v>
      </c>
      <c r="AK730" s="53">
        <v>12</v>
      </c>
      <c r="AL730" s="53">
        <v>0</v>
      </c>
      <c r="AM730" s="53">
        <v>0</v>
      </c>
      <c r="AN730" s="53">
        <v>6212</v>
      </c>
      <c r="AO730" s="387">
        <v>61424.75</v>
      </c>
      <c r="AP730" s="387">
        <v>723.7</v>
      </c>
      <c r="AQ730" s="387">
        <v>0</v>
      </c>
      <c r="AR730" s="387">
        <v>357</v>
      </c>
      <c r="AS730" s="387">
        <v>0</v>
      </c>
      <c r="AT730" s="387">
        <v>0</v>
      </c>
      <c r="AU730" s="387">
        <v>62505.45</v>
      </c>
    </row>
    <row r="731" spans="2:47" s="48" customFormat="1" x14ac:dyDescent="0.2">
      <c r="B731" s="48" t="s">
        <v>125</v>
      </c>
      <c r="C731" s="48" t="s">
        <v>571</v>
      </c>
      <c r="D731" s="109">
        <v>2013</v>
      </c>
      <c r="E731" s="48" t="s">
        <v>65</v>
      </c>
      <c r="F731" s="35">
        <v>146</v>
      </c>
      <c r="G731" s="35">
        <v>111</v>
      </c>
      <c r="H731" s="35">
        <v>0</v>
      </c>
      <c r="I731" s="35">
        <v>7</v>
      </c>
      <c r="J731" s="35">
        <v>0</v>
      </c>
      <c r="K731" s="35">
        <v>8</v>
      </c>
      <c r="L731" s="35">
        <v>272</v>
      </c>
      <c r="M731" s="387">
        <v>851.58</v>
      </c>
      <c r="N731" s="387">
        <v>1419.8</v>
      </c>
      <c r="O731" s="387">
        <v>0</v>
      </c>
      <c r="P731" s="387">
        <v>139.91999999999999</v>
      </c>
      <c r="Q731" s="387">
        <v>0</v>
      </c>
      <c r="R731" s="387">
        <v>180</v>
      </c>
      <c r="S731" s="387">
        <v>2591.3000000000002</v>
      </c>
      <c r="T731" s="35">
        <v>1192</v>
      </c>
      <c r="U731" s="35">
        <v>313</v>
      </c>
      <c r="V731" s="35">
        <v>0</v>
      </c>
      <c r="W731" s="35">
        <v>89</v>
      </c>
      <c r="X731" s="53">
        <v>0</v>
      </c>
      <c r="Y731" s="53">
        <v>43</v>
      </c>
      <c r="Z731" s="53">
        <v>1637</v>
      </c>
      <c r="AA731" s="387">
        <v>6422.15</v>
      </c>
      <c r="AB731" s="387">
        <v>2607</v>
      </c>
      <c r="AC731" s="387">
        <v>0</v>
      </c>
      <c r="AD731" s="387">
        <v>945.93</v>
      </c>
      <c r="AE731" s="387">
        <v>0</v>
      </c>
      <c r="AF731" s="387">
        <v>704.15</v>
      </c>
      <c r="AG731" s="387">
        <v>10679.23</v>
      </c>
      <c r="AH731" s="53">
        <v>1342</v>
      </c>
      <c r="AI731" s="53">
        <v>432</v>
      </c>
      <c r="AJ731" s="53">
        <v>0</v>
      </c>
      <c r="AK731" s="53">
        <v>96</v>
      </c>
      <c r="AL731" s="53">
        <v>0</v>
      </c>
      <c r="AM731" s="53">
        <v>51</v>
      </c>
      <c r="AN731" s="53">
        <v>1921</v>
      </c>
      <c r="AO731" s="387">
        <v>7285.56</v>
      </c>
      <c r="AP731" s="387">
        <v>4066.8</v>
      </c>
      <c r="AQ731" s="387">
        <v>0</v>
      </c>
      <c r="AR731" s="387">
        <v>1085.8499999999999</v>
      </c>
      <c r="AS731" s="387">
        <v>0</v>
      </c>
      <c r="AT731" s="387">
        <v>884.15</v>
      </c>
      <c r="AU731" s="387">
        <v>13322.36</v>
      </c>
    </row>
    <row r="732" spans="2:47" s="48" customFormat="1" x14ac:dyDescent="0.2">
      <c r="B732" s="48" t="s">
        <v>125</v>
      </c>
      <c r="C732" s="48" t="s">
        <v>572</v>
      </c>
      <c r="D732" s="109">
        <v>2013</v>
      </c>
      <c r="E732" s="48" t="s">
        <v>66</v>
      </c>
      <c r="F732" s="35">
        <v>112</v>
      </c>
      <c r="G732" s="35">
        <v>42</v>
      </c>
      <c r="H732" s="35">
        <v>42</v>
      </c>
      <c r="I732" s="35">
        <v>0</v>
      </c>
      <c r="J732" s="35">
        <v>0</v>
      </c>
      <c r="K732" s="35">
        <v>0</v>
      </c>
      <c r="L732" s="35">
        <v>197</v>
      </c>
      <c r="M732" s="387">
        <v>1631.27</v>
      </c>
      <c r="N732" s="387">
        <v>791.41</v>
      </c>
      <c r="O732" s="387">
        <v>675.08</v>
      </c>
      <c r="P732" s="387">
        <v>0</v>
      </c>
      <c r="Q732" s="387">
        <v>0</v>
      </c>
      <c r="R732" s="387">
        <v>0</v>
      </c>
      <c r="S732" s="387">
        <v>3097.76</v>
      </c>
      <c r="T732" s="35">
        <v>854</v>
      </c>
      <c r="U732" s="35">
        <v>288</v>
      </c>
      <c r="V732" s="35">
        <v>17</v>
      </c>
      <c r="W732" s="35">
        <v>0</v>
      </c>
      <c r="X732" s="53">
        <v>0</v>
      </c>
      <c r="Y732" s="53">
        <v>0</v>
      </c>
      <c r="Z732" s="53">
        <v>1161</v>
      </c>
      <c r="AA732" s="387">
        <v>5432.28</v>
      </c>
      <c r="AB732" s="387">
        <v>4217.2700000000004</v>
      </c>
      <c r="AC732" s="387">
        <v>339.52</v>
      </c>
      <c r="AD732" s="387">
        <v>0</v>
      </c>
      <c r="AE732" s="387">
        <v>0</v>
      </c>
      <c r="AF732" s="387">
        <v>0</v>
      </c>
      <c r="AG732" s="387">
        <v>9989.07</v>
      </c>
      <c r="AH732" s="53">
        <v>966</v>
      </c>
      <c r="AI732" s="53">
        <v>330</v>
      </c>
      <c r="AJ732" s="53">
        <v>59</v>
      </c>
      <c r="AK732" s="53">
        <v>0</v>
      </c>
      <c r="AL732" s="53">
        <v>0</v>
      </c>
      <c r="AM732" s="53">
        <v>0</v>
      </c>
      <c r="AN732" s="53">
        <v>1358</v>
      </c>
      <c r="AO732" s="387">
        <v>7063.55</v>
      </c>
      <c r="AP732" s="387">
        <v>5008.68</v>
      </c>
      <c r="AQ732" s="387">
        <v>1014.6</v>
      </c>
      <c r="AR732" s="387">
        <v>0</v>
      </c>
      <c r="AS732" s="387">
        <v>0</v>
      </c>
      <c r="AT732" s="387">
        <v>0</v>
      </c>
      <c r="AU732" s="387">
        <v>13086.83</v>
      </c>
    </row>
    <row r="733" spans="2:47" s="48" customFormat="1" x14ac:dyDescent="0.2">
      <c r="B733" s="48" t="s">
        <v>125</v>
      </c>
      <c r="C733" s="48" t="s">
        <v>573</v>
      </c>
      <c r="D733" s="109">
        <v>2013</v>
      </c>
      <c r="E733" s="48" t="s">
        <v>67</v>
      </c>
      <c r="F733" s="35">
        <v>32</v>
      </c>
      <c r="G733" s="35">
        <v>105</v>
      </c>
      <c r="H733" s="35">
        <v>0</v>
      </c>
      <c r="I733" s="35">
        <v>5</v>
      </c>
      <c r="J733" s="35">
        <v>0</v>
      </c>
      <c r="K733" s="35">
        <v>0</v>
      </c>
      <c r="L733" s="35">
        <v>142</v>
      </c>
      <c r="M733" s="387">
        <v>230</v>
      </c>
      <c r="N733" s="387">
        <v>1234</v>
      </c>
      <c r="O733" s="387">
        <v>0</v>
      </c>
      <c r="P733" s="387">
        <v>101</v>
      </c>
      <c r="Q733" s="387">
        <v>0</v>
      </c>
      <c r="R733" s="387">
        <v>0</v>
      </c>
      <c r="S733" s="387">
        <v>1565</v>
      </c>
      <c r="T733" s="35">
        <v>166</v>
      </c>
      <c r="U733" s="35">
        <v>598</v>
      </c>
      <c r="V733" s="35">
        <v>0</v>
      </c>
      <c r="W733" s="35">
        <v>41</v>
      </c>
      <c r="X733" s="53">
        <v>0</v>
      </c>
      <c r="Y733" s="53">
        <v>0</v>
      </c>
      <c r="Z733" s="53">
        <v>805</v>
      </c>
      <c r="AA733" s="387">
        <v>1163</v>
      </c>
      <c r="AB733" s="387">
        <v>7928</v>
      </c>
      <c r="AC733" s="387">
        <v>0</v>
      </c>
      <c r="AD733" s="387">
        <v>684</v>
      </c>
      <c r="AE733" s="387">
        <v>0</v>
      </c>
      <c r="AF733" s="387">
        <v>0</v>
      </c>
      <c r="AG733" s="387">
        <v>9775</v>
      </c>
      <c r="AH733" s="53">
        <v>198</v>
      </c>
      <c r="AI733" s="53">
        <v>703</v>
      </c>
      <c r="AJ733" s="53">
        <v>0</v>
      </c>
      <c r="AK733" s="53">
        <v>46</v>
      </c>
      <c r="AL733" s="53">
        <v>0</v>
      </c>
      <c r="AM733" s="53">
        <v>0</v>
      </c>
      <c r="AN733" s="53">
        <v>947</v>
      </c>
      <c r="AO733" s="387">
        <v>1393</v>
      </c>
      <c r="AP733" s="387">
        <v>9162</v>
      </c>
      <c r="AQ733" s="387">
        <v>0</v>
      </c>
      <c r="AR733" s="387">
        <v>785</v>
      </c>
      <c r="AS733" s="387">
        <v>0</v>
      </c>
      <c r="AT733" s="387">
        <v>0</v>
      </c>
      <c r="AU733" s="387">
        <v>11340</v>
      </c>
    </row>
    <row r="734" spans="2:47" s="48" customFormat="1" x14ac:dyDescent="0.2">
      <c r="B734" s="48" t="s">
        <v>125</v>
      </c>
      <c r="C734" s="48" t="s">
        <v>574</v>
      </c>
      <c r="D734" s="109">
        <v>2013</v>
      </c>
      <c r="E734" s="48" t="s">
        <v>68</v>
      </c>
      <c r="F734" s="197" t="s">
        <v>103</v>
      </c>
      <c r="G734" s="197" t="s">
        <v>103</v>
      </c>
      <c r="H734" s="197" t="s">
        <v>103</v>
      </c>
      <c r="I734" s="197" t="s">
        <v>103</v>
      </c>
      <c r="J734" s="197" t="s">
        <v>103</v>
      </c>
      <c r="K734" s="197" t="s">
        <v>103</v>
      </c>
      <c r="L734" s="35">
        <v>160</v>
      </c>
      <c r="M734" s="387">
        <v>503.25</v>
      </c>
      <c r="N734" s="387">
        <v>231.16</v>
      </c>
      <c r="O734" s="387">
        <v>1178.58</v>
      </c>
      <c r="P734" s="387">
        <v>33.5</v>
      </c>
      <c r="Q734" s="387">
        <v>113</v>
      </c>
      <c r="R734" s="387">
        <v>80.25</v>
      </c>
      <c r="S734" s="387">
        <v>2139.7399999999998</v>
      </c>
      <c r="T734" s="35">
        <v>815</v>
      </c>
      <c r="U734" s="35">
        <v>138</v>
      </c>
      <c r="V734" s="35">
        <v>44</v>
      </c>
      <c r="W734" s="35">
        <v>11</v>
      </c>
      <c r="X734" s="53">
        <v>28</v>
      </c>
      <c r="Y734" s="53">
        <v>10</v>
      </c>
      <c r="Z734" s="53">
        <v>1046</v>
      </c>
      <c r="AA734" s="387">
        <v>5690.56</v>
      </c>
      <c r="AB734" s="387">
        <v>1452</v>
      </c>
      <c r="AC734" s="387">
        <v>432.82</v>
      </c>
      <c r="AD734" s="387">
        <v>171.95</v>
      </c>
      <c r="AE734" s="387">
        <v>384.17</v>
      </c>
      <c r="AF734" s="387">
        <v>225.5</v>
      </c>
      <c r="AG734" s="387">
        <v>8357</v>
      </c>
      <c r="AH734" s="53">
        <v>876</v>
      </c>
      <c r="AI734" s="53">
        <v>162</v>
      </c>
      <c r="AJ734" s="53">
        <v>110</v>
      </c>
      <c r="AK734" s="53">
        <v>13</v>
      </c>
      <c r="AL734" s="53">
        <v>34</v>
      </c>
      <c r="AM734" s="53">
        <v>13</v>
      </c>
      <c r="AN734" s="53">
        <v>1208</v>
      </c>
      <c r="AO734" s="387">
        <v>6193.81</v>
      </c>
      <c r="AP734" s="387">
        <v>1683.16</v>
      </c>
      <c r="AQ734" s="387">
        <v>1616.4</v>
      </c>
      <c r="AR734" s="387">
        <v>205.45</v>
      </c>
      <c r="AS734" s="387">
        <v>497.17</v>
      </c>
      <c r="AT734" s="387">
        <v>305.75</v>
      </c>
      <c r="AU734" s="387">
        <v>10501.74</v>
      </c>
    </row>
    <row r="735" spans="2:47" s="48" customFormat="1" x14ac:dyDescent="0.2">
      <c r="B735" s="48" t="s">
        <v>125</v>
      </c>
      <c r="C735" s="48" t="s">
        <v>575</v>
      </c>
      <c r="D735" s="109">
        <v>2013</v>
      </c>
      <c r="E735" s="48" t="s">
        <v>69</v>
      </c>
      <c r="F735" s="35">
        <v>47</v>
      </c>
      <c r="G735" s="35">
        <v>319</v>
      </c>
      <c r="H735" s="35">
        <v>0</v>
      </c>
      <c r="I735" s="35">
        <v>32</v>
      </c>
      <c r="J735" s="35">
        <v>0</v>
      </c>
      <c r="K735" s="35">
        <v>0</v>
      </c>
      <c r="L735" s="35">
        <v>398</v>
      </c>
      <c r="M735" s="387">
        <v>314.66000000000003</v>
      </c>
      <c r="N735" s="387">
        <v>11314.02</v>
      </c>
      <c r="O735" s="387">
        <v>0</v>
      </c>
      <c r="P735" s="387">
        <v>710.84</v>
      </c>
      <c r="Q735" s="387">
        <v>0</v>
      </c>
      <c r="R735" s="387">
        <v>0</v>
      </c>
      <c r="S735" s="387">
        <v>12339.52</v>
      </c>
      <c r="T735" s="35">
        <v>733</v>
      </c>
      <c r="U735" s="35">
        <v>698</v>
      </c>
      <c r="V735" s="35">
        <v>0</v>
      </c>
      <c r="W735" s="35">
        <v>137</v>
      </c>
      <c r="X735" s="53">
        <v>0</v>
      </c>
      <c r="Y735" s="53">
        <v>0</v>
      </c>
      <c r="Z735" s="53">
        <v>1568</v>
      </c>
      <c r="AA735" s="387">
        <v>5308.57</v>
      </c>
      <c r="AB735" s="387">
        <v>7451.64</v>
      </c>
      <c r="AC735" s="387">
        <v>0</v>
      </c>
      <c r="AD735" s="387">
        <v>1333.06</v>
      </c>
      <c r="AE735" s="387">
        <v>0</v>
      </c>
      <c r="AF735" s="387">
        <v>0</v>
      </c>
      <c r="AG735" s="387">
        <v>14093.27</v>
      </c>
      <c r="AH735" s="53">
        <v>802</v>
      </c>
      <c r="AI735" s="53">
        <v>1017</v>
      </c>
      <c r="AJ735" s="53">
        <v>0</v>
      </c>
      <c r="AK735" s="53">
        <v>169</v>
      </c>
      <c r="AL735" s="53">
        <v>0</v>
      </c>
      <c r="AM735" s="53">
        <v>0</v>
      </c>
      <c r="AN735" s="53">
        <v>1988</v>
      </c>
      <c r="AO735" s="387">
        <v>5677.13</v>
      </c>
      <c r="AP735" s="387">
        <v>18765.66</v>
      </c>
      <c r="AQ735" s="387">
        <v>0</v>
      </c>
      <c r="AR735" s="387">
        <v>2043.9</v>
      </c>
      <c r="AS735" s="387">
        <v>0</v>
      </c>
      <c r="AT735" s="387">
        <v>0</v>
      </c>
      <c r="AU735" s="387">
        <v>26486.69</v>
      </c>
    </row>
    <row r="736" spans="2:47" s="48" customFormat="1" x14ac:dyDescent="0.2">
      <c r="B736" s="48" t="s">
        <v>125</v>
      </c>
      <c r="C736" s="48" t="s">
        <v>576</v>
      </c>
      <c r="D736" s="109">
        <v>2013</v>
      </c>
      <c r="E736" s="48" t="s">
        <v>70</v>
      </c>
      <c r="F736" s="35">
        <v>295</v>
      </c>
      <c r="G736" s="35">
        <v>43</v>
      </c>
      <c r="H736" s="35">
        <v>0</v>
      </c>
      <c r="I736" s="35">
        <v>48</v>
      </c>
      <c r="J736" s="35">
        <v>0</v>
      </c>
      <c r="K736" s="35">
        <v>0</v>
      </c>
      <c r="L736" s="35">
        <v>387</v>
      </c>
      <c r="M736" s="387">
        <v>1868</v>
      </c>
      <c r="N736" s="387">
        <v>665.75</v>
      </c>
      <c r="O736" s="387">
        <v>0</v>
      </c>
      <c r="P736" s="387">
        <v>840.25</v>
      </c>
      <c r="Q736" s="387">
        <v>0</v>
      </c>
      <c r="R736" s="387">
        <v>0</v>
      </c>
      <c r="S736" s="387">
        <v>3374</v>
      </c>
      <c r="T736" s="35">
        <v>2172</v>
      </c>
      <c r="U736" s="35">
        <v>224</v>
      </c>
      <c r="V736" s="35">
        <v>0</v>
      </c>
      <c r="W736" s="35">
        <v>444</v>
      </c>
      <c r="X736" s="53">
        <v>0</v>
      </c>
      <c r="Y736" s="53">
        <v>0</v>
      </c>
      <c r="Z736" s="53">
        <v>2840</v>
      </c>
      <c r="AA736" s="387">
        <v>16022.5</v>
      </c>
      <c r="AB736" s="387">
        <v>2222.75</v>
      </c>
      <c r="AC736" s="387">
        <v>0</v>
      </c>
      <c r="AD736" s="387">
        <v>5589.5</v>
      </c>
      <c r="AE736" s="387">
        <v>0</v>
      </c>
      <c r="AF736" s="387">
        <v>0</v>
      </c>
      <c r="AG736" s="387">
        <v>23834.75</v>
      </c>
      <c r="AH736" s="53">
        <v>2521</v>
      </c>
      <c r="AI736" s="53">
        <v>269</v>
      </c>
      <c r="AJ736" s="53">
        <v>0</v>
      </c>
      <c r="AK736" s="53">
        <v>492</v>
      </c>
      <c r="AL736" s="53">
        <v>0</v>
      </c>
      <c r="AM736" s="53">
        <v>0</v>
      </c>
      <c r="AN736" s="53">
        <v>3283</v>
      </c>
      <c r="AO736" s="387">
        <v>18067</v>
      </c>
      <c r="AP736" s="387">
        <v>2895.5</v>
      </c>
      <c r="AQ736" s="387">
        <v>0</v>
      </c>
      <c r="AR736" s="387">
        <v>6429.75</v>
      </c>
      <c r="AS736" s="387">
        <v>0</v>
      </c>
      <c r="AT736" s="387">
        <v>0</v>
      </c>
      <c r="AU736" s="387">
        <v>27392.25</v>
      </c>
    </row>
    <row r="737" spans="2:47" s="48" customFormat="1" x14ac:dyDescent="0.2">
      <c r="B737" s="48" t="s">
        <v>125</v>
      </c>
      <c r="C737" s="48" t="s">
        <v>577</v>
      </c>
      <c r="D737" s="109">
        <v>2013</v>
      </c>
      <c r="E737" s="48" t="s">
        <v>71</v>
      </c>
      <c r="F737" s="35">
        <v>18</v>
      </c>
      <c r="G737" s="35">
        <v>0</v>
      </c>
      <c r="H737" s="35">
        <v>0</v>
      </c>
      <c r="I737" s="35">
        <v>0</v>
      </c>
      <c r="J737" s="35">
        <v>0</v>
      </c>
      <c r="K737" s="35">
        <v>0</v>
      </c>
      <c r="L737" s="35">
        <v>18</v>
      </c>
      <c r="M737" s="387">
        <v>141</v>
      </c>
      <c r="N737" s="387">
        <v>0</v>
      </c>
      <c r="O737" s="387">
        <v>0</v>
      </c>
      <c r="P737" s="387">
        <v>0</v>
      </c>
      <c r="Q737" s="387">
        <v>0</v>
      </c>
      <c r="R737" s="387">
        <v>0</v>
      </c>
      <c r="S737" s="387">
        <v>141</v>
      </c>
      <c r="T737" s="35">
        <v>212</v>
      </c>
      <c r="U737" s="35">
        <v>0</v>
      </c>
      <c r="V737" s="35">
        <v>0</v>
      </c>
      <c r="W737" s="35">
        <v>0</v>
      </c>
      <c r="X737" s="53">
        <v>0</v>
      </c>
      <c r="Y737" s="53">
        <v>0</v>
      </c>
      <c r="Z737" s="53">
        <v>212</v>
      </c>
      <c r="AA737" s="387">
        <v>1340.87</v>
      </c>
      <c r="AB737" s="387">
        <v>0</v>
      </c>
      <c r="AC737" s="387">
        <v>0</v>
      </c>
      <c r="AD737" s="387">
        <v>0</v>
      </c>
      <c r="AE737" s="387">
        <v>0</v>
      </c>
      <c r="AF737" s="387">
        <v>0</v>
      </c>
      <c r="AG737" s="387">
        <v>1340.87</v>
      </c>
      <c r="AH737" s="53">
        <v>230</v>
      </c>
      <c r="AI737" s="53">
        <v>0</v>
      </c>
      <c r="AJ737" s="53">
        <v>0</v>
      </c>
      <c r="AK737" s="53">
        <v>0</v>
      </c>
      <c r="AL737" s="53">
        <v>0</v>
      </c>
      <c r="AM737" s="53">
        <v>0</v>
      </c>
      <c r="AN737" s="53">
        <v>230</v>
      </c>
      <c r="AO737" s="387">
        <v>1481.87</v>
      </c>
      <c r="AP737" s="387">
        <v>0</v>
      </c>
      <c r="AQ737" s="387">
        <v>0</v>
      </c>
      <c r="AR737" s="387">
        <v>0</v>
      </c>
      <c r="AS737" s="387">
        <v>0</v>
      </c>
      <c r="AT737" s="387">
        <v>0</v>
      </c>
      <c r="AU737" s="387">
        <v>1481.87</v>
      </c>
    </row>
    <row r="738" spans="2:47" s="48" customFormat="1" x14ac:dyDescent="0.2">
      <c r="B738" s="48" t="s">
        <v>125</v>
      </c>
      <c r="C738" s="48" t="s">
        <v>578</v>
      </c>
      <c r="D738" s="109">
        <v>2013</v>
      </c>
      <c r="E738" s="48" t="s">
        <v>72</v>
      </c>
      <c r="F738" s="35">
        <v>37</v>
      </c>
      <c r="G738" s="35">
        <v>69</v>
      </c>
      <c r="H738" s="35">
        <v>0</v>
      </c>
      <c r="I738" s="35">
        <v>5</v>
      </c>
      <c r="J738" s="35">
        <v>0</v>
      </c>
      <c r="K738" s="35">
        <v>0</v>
      </c>
      <c r="L738" s="35">
        <v>111</v>
      </c>
      <c r="M738" s="387">
        <v>189.56</v>
      </c>
      <c r="N738" s="387">
        <v>955</v>
      </c>
      <c r="O738" s="387">
        <v>0</v>
      </c>
      <c r="P738" s="387">
        <v>58.48</v>
      </c>
      <c r="Q738" s="387">
        <v>0</v>
      </c>
      <c r="R738" s="387">
        <v>0</v>
      </c>
      <c r="S738" s="387">
        <v>1203.04</v>
      </c>
      <c r="T738" s="35">
        <v>447</v>
      </c>
      <c r="U738" s="35">
        <v>558</v>
      </c>
      <c r="V738" s="35">
        <v>0</v>
      </c>
      <c r="W738" s="35">
        <v>92</v>
      </c>
      <c r="X738" s="53">
        <v>0</v>
      </c>
      <c r="Y738" s="53">
        <v>0</v>
      </c>
      <c r="Z738" s="53">
        <v>1097</v>
      </c>
      <c r="AA738" s="387">
        <v>2153.4</v>
      </c>
      <c r="AB738" s="387">
        <v>5194.67</v>
      </c>
      <c r="AC738" s="387">
        <v>0</v>
      </c>
      <c r="AD738" s="387">
        <v>813.58</v>
      </c>
      <c r="AE738" s="387">
        <v>0</v>
      </c>
      <c r="AF738" s="387">
        <v>0</v>
      </c>
      <c r="AG738" s="387">
        <v>8161.65</v>
      </c>
      <c r="AH738" s="53">
        <v>484</v>
      </c>
      <c r="AI738" s="53">
        <v>627</v>
      </c>
      <c r="AJ738" s="53">
        <v>0</v>
      </c>
      <c r="AK738" s="53">
        <v>97</v>
      </c>
      <c r="AL738" s="53">
        <v>0</v>
      </c>
      <c r="AM738" s="53">
        <v>0</v>
      </c>
      <c r="AN738" s="53">
        <v>1208</v>
      </c>
      <c r="AO738" s="387">
        <v>2342.96</v>
      </c>
      <c r="AP738" s="387">
        <v>6149.67</v>
      </c>
      <c r="AQ738" s="387">
        <v>0</v>
      </c>
      <c r="AR738" s="387">
        <v>872.06</v>
      </c>
      <c r="AS738" s="387">
        <v>0</v>
      </c>
      <c r="AT738" s="387">
        <v>0</v>
      </c>
      <c r="AU738" s="387">
        <v>9364.69</v>
      </c>
    </row>
    <row r="739" spans="2:47" s="48" customFormat="1" x14ac:dyDescent="0.2">
      <c r="B739" s="48" t="s">
        <v>125</v>
      </c>
      <c r="C739" s="48" t="s">
        <v>579</v>
      </c>
      <c r="D739" s="109">
        <v>2013</v>
      </c>
      <c r="E739" s="48" t="s">
        <v>73</v>
      </c>
      <c r="F739" s="197" t="s">
        <v>103</v>
      </c>
      <c r="G739" s="197" t="s">
        <v>103</v>
      </c>
      <c r="H739" s="197" t="s">
        <v>103</v>
      </c>
      <c r="I739" s="197" t="s">
        <v>103</v>
      </c>
      <c r="J739" s="197" t="s">
        <v>103</v>
      </c>
      <c r="K739" s="197" t="s">
        <v>103</v>
      </c>
      <c r="L739" s="35">
        <v>479</v>
      </c>
      <c r="M739" s="387">
        <v>448</v>
      </c>
      <c r="N739" s="387">
        <v>3619.89</v>
      </c>
      <c r="O739" s="387">
        <v>12373.22</v>
      </c>
      <c r="P739" s="387">
        <v>168</v>
      </c>
      <c r="Q739" s="387">
        <v>41.5</v>
      </c>
      <c r="R739" s="387">
        <v>118.83</v>
      </c>
      <c r="S739" s="387">
        <v>16769.439999999999</v>
      </c>
      <c r="T739" s="35">
        <v>835</v>
      </c>
      <c r="U739" s="35">
        <v>458</v>
      </c>
      <c r="V739" s="35">
        <v>52</v>
      </c>
      <c r="W739" s="35">
        <v>37</v>
      </c>
      <c r="X739" s="53">
        <v>13</v>
      </c>
      <c r="Y739" s="53">
        <v>11</v>
      </c>
      <c r="Z739" s="53">
        <v>1406</v>
      </c>
      <c r="AA739" s="387">
        <v>5935.33</v>
      </c>
      <c r="AB739" s="387">
        <v>2957.8</v>
      </c>
      <c r="AC739" s="387">
        <v>2125.71</v>
      </c>
      <c r="AD739" s="387">
        <v>624.53</v>
      </c>
      <c r="AE739" s="387">
        <v>262.25</v>
      </c>
      <c r="AF739" s="387">
        <v>274</v>
      </c>
      <c r="AG739" s="387">
        <v>12179.62</v>
      </c>
      <c r="AH739" s="53">
        <v>931</v>
      </c>
      <c r="AI739" s="53">
        <v>607</v>
      </c>
      <c r="AJ739" s="53">
        <v>284</v>
      </c>
      <c r="AK739" s="53">
        <v>45</v>
      </c>
      <c r="AL739" s="53">
        <v>16</v>
      </c>
      <c r="AM739" s="53">
        <v>15</v>
      </c>
      <c r="AN739" s="53">
        <v>1901</v>
      </c>
      <c r="AO739" s="387">
        <v>6383.33</v>
      </c>
      <c r="AP739" s="387">
        <v>6670.19</v>
      </c>
      <c r="AQ739" s="387">
        <v>14520.93</v>
      </c>
      <c r="AR739" s="387">
        <v>792.53</v>
      </c>
      <c r="AS739" s="387">
        <v>303.75</v>
      </c>
      <c r="AT739" s="387">
        <v>401.83</v>
      </c>
      <c r="AU739" s="387">
        <v>29072.560000000001</v>
      </c>
    </row>
    <row r="740" spans="2:47" s="48" customFormat="1" x14ac:dyDescent="0.2">
      <c r="B740" s="48" t="s">
        <v>125</v>
      </c>
      <c r="C740" s="48" t="s">
        <v>580</v>
      </c>
      <c r="D740" s="109">
        <v>2013</v>
      </c>
      <c r="E740" s="48" t="s">
        <v>74</v>
      </c>
      <c r="F740" s="197" t="s">
        <v>103</v>
      </c>
      <c r="G740" s="197" t="s">
        <v>103</v>
      </c>
      <c r="H740" s="197" t="s">
        <v>103</v>
      </c>
      <c r="I740" s="197" t="s">
        <v>103</v>
      </c>
      <c r="J740" s="197" t="s">
        <v>103</v>
      </c>
      <c r="K740" s="197" t="s">
        <v>103</v>
      </c>
      <c r="L740" s="35">
        <v>145</v>
      </c>
      <c r="M740" s="387">
        <v>771.74</v>
      </c>
      <c r="N740" s="387">
        <v>253.75</v>
      </c>
      <c r="O740" s="387">
        <v>31</v>
      </c>
      <c r="P740" s="387">
        <v>77.5</v>
      </c>
      <c r="Q740" s="387">
        <v>0</v>
      </c>
      <c r="R740" s="387">
        <v>54</v>
      </c>
      <c r="S740" s="387">
        <v>1187.99</v>
      </c>
      <c r="T740" s="35">
        <v>626</v>
      </c>
      <c r="U740" s="35">
        <v>569</v>
      </c>
      <c r="V740" s="35">
        <v>38</v>
      </c>
      <c r="W740" s="35">
        <v>30</v>
      </c>
      <c r="X740" s="53">
        <v>0</v>
      </c>
      <c r="Y740" s="53">
        <v>6</v>
      </c>
      <c r="Z740" s="53">
        <v>1269</v>
      </c>
      <c r="AA740" s="387">
        <v>4184.1499999999996</v>
      </c>
      <c r="AB740" s="387">
        <v>3853.25</v>
      </c>
      <c r="AC740" s="387">
        <v>203.25</v>
      </c>
      <c r="AD740" s="387">
        <v>427.91</v>
      </c>
      <c r="AE740" s="387">
        <v>0</v>
      </c>
      <c r="AF740" s="387">
        <v>76.5</v>
      </c>
      <c r="AG740" s="387">
        <v>8745.06</v>
      </c>
      <c r="AH740" s="53">
        <v>722</v>
      </c>
      <c r="AI740" s="53">
        <v>611</v>
      </c>
      <c r="AJ740" s="53">
        <v>41</v>
      </c>
      <c r="AK740" s="53">
        <v>33</v>
      </c>
      <c r="AL740" s="53">
        <v>0</v>
      </c>
      <c r="AM740" s="53">
        <v>7</v>
      </c>
      <c r="AN740" s="53">
        <v>1414</v>
      </c>
      <c r="AO740" s="387">
        <v>4955.8900000000003</v>
      </c>
      <c r="AP740" s="387">
        <v>4107</v>
      </c>
      <c r="AQ740" s="387">
        <v>234.25</v>
      </c>
      <c r="AR740" s="387">
        <v>505.41</v>
      </c>
      <c r="AS740" s="387">
        <v>0</v>
      </c>
      <c r="AT740" s="387">
        <v>130.5</v>
      </c>
      <c r="AU740" s="387">
        <v>9933.0499999999993</v>
      </c>
    </row>
    <row r="741" spans="2:47" s="48" customFormat="1" x14ac:dyDescent="0.2">
      <c r="B741" s="48" t="s">
        <v>125</v>
      </c>
      <c r="C741" s="48" t="s">
        <v>581</v>
      </c>
      <c r="D741" s="109">
        <v>2013</v>
      </c>
      <c r="E741" s="48" t="s">
        <v>75</v>
      </c>
      <c r="F741" s="197" t="s">
        <v>103</v>
      </c>
      <c r="G741" s="197" t="s">
        <v>103</v>
      </c>
      <c r="H741" s="197" t="s">
        <v>103</v>
      </c>
      <c r="I741" s="197" t="s">
        <v>103</v>
      </c>
      <c r="J741" s="197" t="s">
        <v>103</v>
      </c>
      <c r="K741" s="197" t="s">
        <v>103</v>
      </c>
      <c r="L741" s="35">
        <v>48</v>
      </c>
      <c r="M741" s="387">
        <v>237.25</v>
      </c>
      <c r="N741" s="387">
        <v>0</v>
      </c>
      <c r="O741" s="387">
        <v>0</v>
      </c>
      <c r="P741" s="387">
        <v>0</v>
      </c>
      <c r="Q741" s="387">
        <v>12.5</v>
      </c>
      <c r="R741" s="387">
        <v>0</v>
      </c>
      <c r="S741" s="387">
        <v>249.75</v>
      </c>
      <c r="T741" s="35">
        <v>357</v>
      </c>
      <c r="U741" s="35">
        <v>0</v>
      </c>
      <c r="V741" s="35">
        <v>9</v>
      </c>
      <c r="W741" s="35">
        <v>0</v>
      </c>
      <c r="X741" s="53">
        <v>30</v>
      </c>
      <c r="Y741" s="53">
        <v>0</v>
      </c>
      <c r="Z741" s="53">
        <v>396</v>
      </c>
      <c r="AA741" s="387">
        <v>2009</v>
      </c>
      <c r="AB741" s="387">
        <v>0</v>
      </c>
      <c r="AC741" s="387">
        <v>21.5</v>
      </c>
      <c r="AD741" s="387">
        <v>0</v>
      </c>
      <c r="AE741" s="387">
        <v>402.25</v>
      </c>
      <c r="AF741" s="387">
        <v>0</v>
      </c>
      <c r="AG741" s="387">
        <v>2432.75</v>
      </c>
      <c r="AH741" s="53">
        <v>403</v>
      </c>
      <c r="AI741" s="53">
        <v>0</v>
      </c>
      <c r="AJ741" s="53">
        <v>9</v>
      </c>
      <c r="AK741" s="53">
        <v>0</v>
      </c>
      <c r="AL741" s="53">
        <v>32</v>
      </c>
      <c r="AM741" s="53">
        <v>0</v>
      </c>
      <c r="AN741" s="53">
        <v>444</v>
      </c>
      <c r="AO741" s="387">
        <v>2246.25</v>
      </c>
      <c r="AP741" s="387">
        <v>0</v>
      </c>
      <c r="AQ741" s="387">
        <v>21.5</v>
      </c>
      <c r="AR741" s="387">
        <v>0</v>
      </c>
      <c r="AS741" s="387">
        <v>414.75</v>
      </c>
      <c r="AT741" s="387">
        <v>0</v>
      </c>
      <c r="AU741" s="387">
        <v>2682.5</v>
      </c>
    </row>
    <row r="742" spans="2:47" s="48" customFormat="1" x14ac:dyDescent="0.2">
      <c r="B742" s="48" t="s">
        <v>125</v>
      </c>
      <c r="C742" s="48" t="s">
        <v>582</v>
      </c>
      <c r="D742" s="109">
        <v>2013</v>
      </c>
      <c r="E742" s="48" t="s">
        <v>76</v>
      </c>
      <c r="F742" s="35">
        <v>70</v>
      </c>
      <c r="G742" s="35">
        <v>521</v>
      </c>
      <c r="H742" s="35">
        <v>0</v>
      </c>
      <c r="I742" s="35">
        <v>9</v>
      </c>
      <c r="J742" s="35">
        <v>0</v>
      </c>
      <c r="K742" s="35">
        <v>0</v>
      </c>
      <c r="L742" s="35">
        <v>600</v>
      </c>
      <c r="M742" s="387">
        <v>383.5</v>
      </c>
      <c r="N742" s="387">
        <v>10252</v>
      </c>
      <c r="O742" s="387">
        <v>0</v>
      </c>
      <c r="P742" s="387">
        <v>131.5</v>
      </c>
      <c r="Q742" s="387">
        <v>0</v>
      </c>
      <c r="R742" s="387">
        <v>0</v>
      </c>
      <c r="S742" s="387">
        <v>10767</v>
      </c>
      <c r="T742" s="35">
        <v>271</v>
      </c>
      <c r="U742" s="35">
        <v>1278</v>
      </c>
      <c r="V742" s="35">
        <v>0</v>
      </c>
      <c r="W742" s="35">
        <v>95</v>
      </c>
      <c r="X742" s="53">
        <v>0</v>
      </c>
      <c r="Y742" s="53">
        <v>0</v>
      </c>
      <c r="Z742" s="53">
        <v>1644</v>
      </c>
      <c r="AA742" s="387">
        <v>2260.7399999999998</v>
      </c>
      <c r="AB742" s="387">
        <v>10484.4</v>
      </c>
      <c r="AC742" s="387">
        <v>0</v>
      </c>
      <c r="AD742" s="387">
        <v>1871.33</v>
      </c>
      <c r="AE742" s="387">
        <v>0</v>
      </c>
      <c r="AF742" s="387">
        <v>0</v>
      </c>
      <c r="AG742" s="387">
        <v>14616.47</v>
      </c>
      <c r="AH742" s="53">
        <v>348</v>
      </c>
      <c r="AI742" s="53">
        <v>1800</v>
      </c>
      <c r="AJ742" s="53">
        <v>0</v>
      </c>
      <c r="AK742" s="53">
        <v>104</v>
      </c>
      <c r="AL742" s="53">
        <v>0</v>
      </c>
      <c r="AM742" s="53">
        <v>0</v>
      </c>
      <c r="AN742" s="53">
        <v>2252</v>
      </c>
      <c r="AO742" s="387">
        <v>2693.79</v>
      </c>
      <c r="AP742" s="387">
        <v>20740.400000000001</v>
      </c>
      <c r="AQ742" s="387">
        <v>0</v>
      </c>
      <c r="AR742" s="387">
        <v>2002.83</v>
      </c>
      <c r="AS742" s="387">
        <v>0</v>
      </c>
      <c r="AT742" s="387">
        <v>0</v>
      </c>
      <c r="AU742" s="387">
        <v>25437.02</v>
      </c>
    </row>
    <row r="743" spans="2:47" s="48" customFormat="1" x14ac:dyDescent="0.2">
      <c r="B743" s="48" t="s">
        <v>125</v>
      </c>
      <c r="C743" s="48" t="s">
        <v>583</v>
      </c>
      <c r="D743" s="109">
        <v>2013</v>
      </c>
      <c r="E743" s="48" t="s">
        <v>77</v>
      </c>
      <c r="F743" s="35">
        <v>175</v>
      </c>
      <c r="G743" s="35">
        <v>234</v>
      </c>
      <c r="H743" s="35">
        <v>206</v>
      </c>
      <c r="I743" s="35">
        <v>37</v>
      </c>
      <c r="J743" s="35">
        <v>7</v>
      </c>
      <c r="K743" s="35">
        <v>28</v>
      </c>
      <c r="L743" s="35">
        <v>687</v>
      </c>
      <c r="M743" s="387">
        <v>3146.28</v>
      </c>
      <c r="N743" s="387">
        <v>4949.1000000000004</v>
      </c>
      <c r="O743" s="387">
        <v>5897.26</v>
      </c>
      <c r="P743" s="387">
        <v>830.25</v>
      </c>
      <c r="Q743" s="387">
        <v>364</v>
      </c>
      <c r="R743" s="387">
        <v>1351</v>
      </c>
      <c r="S743" s="387">
        <v>16537.89</v>
      </c>
      <c r="T743" s="35">
        <v>2158</v>
      </c>
      <c r="U743" s="35">
        <v>492</v>
      </c>
      <c r="V743" s="35">
        <v>38</v>
      </c>
      <c r="W743" s="35">
        <v>219</v>
      </c>
      <c r="X743" s="53">
        <v>8</v>
      </c>
      <c r="Y743" s="53">
        <v>6</v>
      </c>
      <c r="Z743" s="53">
        <v>2921</v>
      </c>
      <c r="AA743" s="387">
        <v>16495.88</v>
      </c>
      <c r="AB743" s="387">
        <v>6677.5</v>
      </c>
      <c r="AC743" s="387">
        <v>842.5</v>
      </c>
      <c r="AD743" s="387">
        <v>3099.4</v>
      </c>
      <c r="AE743" s="387">
        <v>121.5</v>
      </c>
      <c r="AF743" s="387">
        <v>242.5</v>
      </c>
      <c r="AG743" s="387">
        <v>27479.279999999999</v>
      </c>
      <c r="AH743" s="53">
        <v>2338</v>
      </c>
      <c r="AI743" s="53">
        <v>749</v>
      </c>
      <c r="AJ743" s="53">
        <v>251</v>
      </c>
      <c r="AK743" s="53">
        <v>257</v>
      </c>
      <c r="AL743" s="53">
        <v>15</v>
      </c>
      <c r="AM743" s="53">
        <v>34</v>
      </c>
      <c r="AN743" s="53">
        <v>3644</v>
      </c>
      <c r="AO743" s="387">
        <v>19654.66</v>
      </c>
      <c r="AP743" s="387">
        <v>11777.1</v>
      </c>
      <c r="AQ743" s="387">
        <v>6849.76</v>
      </c>
      <c r="AR743" s="387">
        <v>3939.65</v>
      </c>
      <c r="AS743" s="387">
        <v>485.5</v>
      </c>
      <c r="AT743" s="387">
        <v>1593.5</v>
      </c>
      <c r="AU743" s="387">
        <v>44300.17</v>
      </c>
    </row>
    <row r="744" spans="2:47" s="48" customFormat="1" x14ac:dyDescent="0.2">
      <c r="B744" s="48" t="s">
        <v>125</v>
      </c>
      <c r="C744" s="48" t="s">
        <v>584</v>
      </c>
      <c r="D744" s="109">
        <v>2013</v>
      </c>
      <c r="E744" s="48" t="s">
        <v>78</v>
      </c>
      <c r="F744" s="197" t="s">
        <v>103</v>
      </c>
      <c r="G744" s="197" t="s">
        <v>103</v>
      </c>
      <c r="H744" s="197" t="s">
        <v>103</v>
      </c>
      <c r="I744" s="197" t="s">
        <v>103</v>
      </c>
      <c r="J744" s="197" t="s">
        <v>103</v>
      </c>
      <c r="K744" s="197" t="s">
        <v>103</v>
      </c>
      <c r="L744" s="35">
        <v>389</v>
      </c>
      <c r="M744" s="387">
        <v>478.66</v>
      </c>
      <c r="N744" s="387">
        <v>2084.75</v>
      </c>
      <c r="O744" s="387">
        <v>7318.25</v>
      </c>
      <c r="P744" s="387">
        <v>55.5</v>
      </c>
      <c r="Q744" s="387">
        <v>20.5</v>
      </c>
      <c r="R744" s="387">
        <v>693.25</v>
      </c>
      <c r="S744" s="387">
        <v>10650.91</v>
      </c>
      <c r="T744" s="35">
        <v>185</v>
      </c>
      <c r="U744" s="35">
        <v>358</v>
      </c>
      <c r="V744" s="35">
        <v>233</v>
      </c>
      <c r="W744" s="35">
        <v>16</v>
      </c>
      <c r="X744" s="53">
        <v>20</v>
      </c>
      <c r="Y744" s="53">
        <v>40</v>
      </c>
      <c r="Z744" s="53">
        <v>867</v>
      </c>
      <c r="AA744" s="387">
        <v>1455.12</v>
      </c>
      <c r="AB744" s="387">
        <v>3485.25</v>
      </c>
      <c r="AC744" s="387">
        <v>1964.08</v>
      </c>
      <c r="AD744" s="387">
        <v>256.66000000000003</v>
      </c>
      <c r="AE744" s="387">
        <v>367</v>
      </c>
      <c r="AF744" s="387">
        <v>669.25</v>
      </c>
      <c r="AG744" s="387">
        <v>8197.36</v>
      </c>
      <c r="AH744" s="53">
        <v>231</v>
      </c>
      <c r="AI744" s="53">
        <v>433</v>
      </c>
      <c r="AJ744" s="53">
        <v>479</v>
      </c>
      <c r="AK744" s="53">
        <v>17</v>
      </c>
      <c r="AL744" s="53">
        <v>23</v>
      </c>
      <c r="AM744" s="53">
        <v>58</v>
      </c>
      <c r="AN744" s="53">
        <v>1256</v>
      </c>
      <c r="AO744" s="387">
        <v>1933.78</v>
      </c>
      <c r="AP744" s="387">
        <v>5570</v>
      </c>
      <c r="AQ744" s="387">
        <v>9282.33</v>
      </c>
      <c r="AR744" s="387">
        <v>312.16000000000003</v>
      </c>
      <c r="AS744" s="387">
        <v>387.5</v>
      </c>
      <c r="AT744" s="387">
        <v>1362.5</v>
      </c>
      <c r="AU744" s="387">
        <v>18848.27</v>
      </c>
    </row>
    <row r="745" spans="2:47" s="48" customFormat="1" x14ac:dyDescent="0.2">
      <c r="B745" s="48" t="s">
        <v>125</v>
      </c>
      <c r="C745" s="48" t="s">
        <v>585</v>
      </c>
      <c r="D745" s="109">
        <v>2013</v>
      </c>
      <c r="E745" s="48" t="s">
        <v>79</v>
      </c>
      <c r="F745" s="197" t="s">
        <v>103</v>
      </c>
      <c r="G745" s="197" t="s">
        <v>103</v>
      </c>
      <c r="H745" s="197" t="s">
        <v>103</v>
      </c>
      <c r="I745" s="197" t="s">
        <v>103</v>
      </c>
      <c r="J745" s="197" t="s">
        <v>103</v>
      </c>
      <c r="K745" s="197" t="s">
        <v>103</v>
      </c>
      <c r="L745" s="35">
        <v>167</v>
      </c>
      <c r="M745" s="387">
        <v>911.89</v>
      </c>
      <c r="N745" s="387">
        <v>109.33</v>
      </c>
      <c r="O745" s="387">
        <v>5</v>
      </c>
      <c r="P745" s="387">
        <v>183.83</v>
      </c>
      <c r="Q745" s="387">
        <v>7</v>
      </c>
      <c r="R745" s="387">
        <v>15.5</v>
      </c>
      <c r="S745" s="387">
        <v>1232.55</v>
      </c>
      <c r="T745" s="35">
        <v>1184</v>
      </c>
      <c r="U745" s="35">
        <v>17</v>
      </c>
      <c r="V745" s="35">
        <v>6</v>
      </c>
      <c r="W745" s="35">
        <v>51</v>
      </c>
      <c r="X745" s="53">
        <v>12</v>
      </c>
      <c r="Y745" s="53">
        <v>0</v>
      </c>
      <c r="Z745" s="53">
        <v>1270</v>
      </c>
      <c r="AA745" s="387">
        <v>8788.57</v>
      </c>
      <c r="AB745" s="387">
        <v>239.42</v>
      </c>
      <c r="AC745" s="387">
        <v>12</v>
      </c>
      <c r="AD745" s="387">
        <v>702.18</v>
      </c>
      <c r="AE745" s="387">
        <v>112.25</v>
      </c>
      <c r="AF745" s="387">
        <v>0</v>
      </c>
      <c r="AG745" s="387">
        <v>9854.42</v>
      </c>
      <c r="AH745" s="53" t="s">
        <v>103</v>
      </c>
      <c r="AI745" s="53" t="s">
        <v>103</v>
      </c>
      <c r="AJ745" s="53" t="s">
        <v>103</v>
      </c>
      <c r="AK745" s="53" t="s">
        <v>103</v>
      </c>
      <c r="AL745" s="53" t="s">
        <v>103</v>
      </c>
      <c r="AM745" s="53" t="s">
        <v>103</v>
      </c>
      <c r="AN745" s="53">
        <v>1520</v>
      </c>
      <c r="AO745" s="387">
        <v>9875.2099999999991</v>
      </c>
      <c r="AP745" s="387">
        <v>389.25</v>
      </c>
      <c r="AQ745" s="387">
        <v>139.08000000000001</v>
      </c>
      <c r="AR745" s="387">
        <v>932.84</v>
      </c>
      <c r="AS745" s="387">
        <v>141.33000000000001</v>
      </c>
      <c r="AT745" s="387">
        <v>32.5</v>
      </c>
      <c r="AU745" s="387">
        <v>11510.21</v>
      </c>
    </row>
    <row r="746" spans="2:47" s="48" customFormat="1" x14ac:dyDescent="0.2">
      <c r="B746" s="85" t="s">
        <v>125</v>
      </c>
      <c r="C746" s="85" t="s">
        <v>586</v>
      </c>
      <c r="D746" s="198">
        <v>2013</v>
      </c>
      <c r="E746" s="85" t="s">
        <v>80</v>
      </c>
      <c r="F746" s="35">
        <v>32</v>
      </c>
      <c r="G746" s="35">
        <v>491</v>
      </c>
      <c r="H746" s="35">
        <v>0</v>
      </c>
      <c r="I746" s="35">
        <v>4</v>
      </c>
      <c r="J746" s="35">
        <v>0</v>
      </c>
      <c r="K746" s="35">
        <v>0</v>
      </c>
      <c r="L746" s="35">
        <v>527</v>
      </c>
      <c r="M746" s="388">
        <v>393.01</v>
      </c>
      <c r="N746" s="388">
        <v>5490.58</v>
      </c>
      <c r="O746" s="388">
        <v>0</v>
      </c>
      <c r="P746" s="388">
        <v>66.760000000000005</v>
      </c>
      <c r="Q746" s="388">
        <v>0</v>
      </c>
      <c r="R746" s="388">
        <v>0</v>
      </c>
      <c r="S746" s="388">
        <v>5950.35</v>
      </c>
      <c r="T746" s="35">
        <v>245</v>
      </c>
      <c r="U746" s="35">
        <v>1149</v>
      </c>
      <c r="V746" s="35">
        <v>0</v>
      </c>
      <c r="W746" s="35">
        <v>5</v>
      </c>
      <c r="X746" s="53">
        <v>0</v>
      </c>
      <c r="Y746" s="53">
        <v>0</v>
      </c>
      <c r="Z746" s="53">
        <v>1399</v>
      </c>
      <c r="AA746" s="387">
        <v>2593.87</v>
      </c>
      <c r="AB746" s="387">
        <v>8152.28</v>
      </c>
      <c r="AC746" s="387">
        <v>0</v>
      </c>
      <c r="AD746" s="387">
        <v>96.79</v>
      </c>
      <c r="AE746" s="387">
        <v>0</v>
      </c>
      <c r="AF746" s="387">
        <v>0</v>
      </c>
      <c r="AG746" s="387">
        <v>10842.94</v>
      </c>
      <c r="AH746" s="53">
        <v>277</v>
      </c>
      <c r="AI746" s="53">
        <v>1644</v>
      </c>
      <c r="AJ746" s="53">
        <v>0</v>
      </c>
      <c r="AK746" s="53">
        <v>9</v>
      </c>
      <c r="AL746" s="53">
        <v>0</v>
      </c>
      <c r="AM746" s="53">
        <v>0</v>
      </c>
      <c r="AN746" s="53">
        <v>1930</v>
      </c>
      <c r="AO746" s="387">
        <v>2986.88</v>
      </c>
      <c r="AP746" s="387">
        <v>13670.86</v>
      </c>
      <c r="AQ746" s="387">
        <v>0</v>
      </c>
      <c r="AR746" s="387">
        <v>163.55000000000001</v>
      </c>
      <c r="AS746" s="387">
        <v>0</v>
      </c>
      <c r="AT746" s="387">
        <v>0</v>
      </c>
      <c r="AU746" s="387">
        <v>16821.29</v>
      </c>
    </row>
    <row r="747" spans="2:47" s="48" customFormat="1" x14ac:dyDescent="0.2">
      <c r="B747" s="85" t="s">
        <v>125</v>
      </c>
      <c r="C747" s="85" t="s">
        <v>587</v>
      </c>
      <c r="D747" s="198">
        <v>2013</v>
      </c>
      <c r="E747" s="85" t="s">
        <v>24</v>
      </c>
      <c r="F747" s="35">
        <v>3264</v>
      </c>
      <c r="G747" s="35">
        <v>3885</v>
      </c>
      <c r="H747" s="35">
        <v>2398</v>
      </c>
      <c r="I747" s="35">
        <v>343</v>
      </c>
      <c r="J747" s="35">
        <v>110</v>
      </c>
      <c r="K747" s="35">
        <v>131</v>
      </c>
      <c r="L747" s="35">
        <v>10142</v>
      </c>
      <c r="M747" s="388">
        <v>32273.95</v>
      </c>
      <c r="N747" s="388">
        <v>76901.45</v>
      </c>
      <c r="O747" s="388">
        <v>76629.570000000007</v>
      </c>
      <c r="P747" s="388">
        <v>6737.85</v>
      </c>
      <c r="Q747" s="388">
        <v>2342.84</v>
      </c>
      <c r="R747" s="388">
        <v>4060.41</v>
      </c>
      <c r="S747" s="388">
        <v>198946.07</v>
      </c>
      <c r="T747" s="35">
        <v>30194</v>
      </c>
      <c r="U747" s="35">
        <v>15435</v>
      </c>
      <c r="V747" s="35">
        <v>1374</v>
      </c>
      <c r="W747" s="35">
        <v>2602</v>
      </c>
      <c r="X747" s="53">
        <v>456</v>
      </c>
      <c r="Y747" s="53">
        <v>256</v>
      </c>
      <c r="Z747" s="53">
        <v>50369</v>
      </c>
      <c r="AA747" s="387">
        <v>216614.36</v>
      </c>
      <c r="AB747" s="387">
        <v>150575.78</v>
      </c>
      <c r="AC747" s="387">
        <v>16443.5</v>
      </c>
      <c r="AD747" s="387">
        <v>35707.19</v>
      </c>
      <c r="AE747" s="387">
        <v>5498.01</v>
      </c>
      <c r="AF747" s="387">
        <v>4165.83</v>
      </c>
      <c r="AG747" s="387">
        <v>429004.67</v>
      </c>
      <c r="AH747" s="53">
        <v>33774</v>
      </c>
      <c r="AI747" s="53">
        <v>19468</v>
      </c>
      <c r="AJ747" s="53">
        <v>3853</v>
      </c>
      <c r="AK747" s="53">
        <v>2952</v>
      </c>
      <c r="AL747" s="53">
        <v>568</v>
      </c>
      <c r="AM747" s="53">
        <v>389</v>
      </c>
      <c r="AN747" s="53">
        <v>61068</v>
      </c>
      <c r="AO747" s="387">
        <v>249992.35</v>
      </c>
      <c r="AP747" s="387">
        <v>228743.88</v>
      </c>
      <c r="AQ747" s="387">
        <v>93761.15</v>
      </c>
      <c r="AR747" s="387">
        <v>42527.57</v>
      </c>
      <c r="AS747" s="387">
        <v>7869.43</v>
      </c>
      <c r="AT747" s="387">
        <v>8252.24</v>
      </c>
      <c r="AU747" s="387">
        <v>631146.62</v>
      </c>
    </row>
    <row r="748" spans="2:47" s="105" customFormat="1" x14ac:dyDescent="0.2">
      <c r="B748" s="85" t="s">
        <v>125</v>
      </c>
      <c r="C748" s="85" t="s">
        <v>800</v>
      </c>
      <c r="D748" s="198">
        <v>2014</v>
      </c>
      <c r="E748" s="85" t="s">
        <v>49</v>
      </c>
      <c r="F748" s="197">
        <v>0</v>
      </c>
      <c r="G748" s="197">
        <v>142</v>
      </c>
      <c r="H748" s="197">
        <v>169</v>
      </c>
      <c r="I748" s="197">
        <v>0</v>
      </c>
      <c r="J748" s="197">
        <v>0</v>
      </c>
      <c r="K748" s="197">
        <v>10</v>
      </c>
      <c r="L748" s="197">
        <v>321</v>
      </c>
      <c r="M748" s="388">
        <v>0</v>
      </c>
      <c r="N748" s="388">
        <v>2148.75</v>
      </c>
      <c r="O748" s="388">
        <v>3565.42</v>
      </c>
      <c r="P748" s="388">
        <v>0</v>
      </c>
      <c r="Q748" s="388">
        <v>0</v>
      </c>
      <c r="R748" s="388">
        <v>150.75</v>
      </c>
      <c r="S748" s="388">
        <v>5864.92</v>
      </c>
      <c r="T748" s="197">
        <v>0</v>
      </c>
      <c r="U748" s="197">
        <v>1535</v>
      </c>
      <c r="V748" s="197">
        <v>32</v>
      </c>
      <c r="W748" s="197">
        <v>0</v>
      </c>
      <c r="X748" s="197">
        <v>0</v>
      </c>
      <c r="Y748" s="197">
        <v>17</v>
      </c>
      <c r="Z748" s="197">
        <v>1585</v>
      </c>
      <c r="AA748" s="388">
        <v>0</v>
      </c>
      <c r="AB748" s="388">
        <v>11263.12</v>
      </c>
      <c r="AC748" s="388">
        <v>863.5</v>
      </c>
      <c r="AD748" s="388">
        <v>0</v>
      </c>
      <c r="AE748" s="388">
        <v>0</v>
      </c>
      <c r="AF748" s="388">
        <v>239</v>
      </c>
      <c r="AG748" s="388">
        <v>12365.62</v>
      </c>
      <c r="AH748" s="197">
        <v>0</v>
      </c>
      <c r="AI748" s="197">
        <v>1686</v>
      </c>
      <c r="AJ748" s="197">
        <v>201</v>
      </c>
      <c r="AK748" s="197">
        <v>0</v>
      </c>
      <c r="AL748" s="197">
        <v>0</v>
      </c>
      <c r="AM748" s="197">
        <v>27</v>
      </c>
      <c r="AN748" s="197">
        <v>1915</v>
      </c>
      <c r="AO748" s="388">
        <v>0</v>
      </c>
      <c r="AP748" s="388">
        <v>13681.87</v>
      </c>
      <c r="AQ748" s="388">
        <v>4428.92</v>
      </c>
      <c r="AR748" s="388">
        <v>0</v>
      </c>
      <c r="AS748" s="388">
        <v>0</v>
      </c>
      <c r="AT748" s="388">
        <v>389.75</v>
      </c>
      <c r="AU748" s="388">
        <v>18500.54</v>
      </c>
    </row>
    <row r="749" spans="2:47" s="105" customFormat="1" x14ac:dyDescent="0.2">
      <c r="B749" s="85" t="s">
        <v>125</v>
      </c>
      <c r="C749" s="85" t="s">
        <v>801</v>
      </c>
      <c r="D749" s="198">
        <v>2014</v>
      </c>
      <c r="E749" s="85" t="s">
        <v>50</v>
      </c>
      <c r="F749" s="197">
        <v>77</v>
      </c>
      <c r="G749" s="197">
        <v>127</v>
      </c>
      <c r="H749" s="197">
        <v>0</v>
      </c>
      <c r="I749" s="197">
        <v>18</v>
      </c>
      <c r="J749" s="197">
        <v>0</v>
      </c>
      <c r="K749" s="197">
        <v>0</v>
      </c>
      <c r="L749" s="197">
        <v>222</v>
      </c>
      <c r="M749" s="388">
        <v>524.5</v>
      </c>
      <c r="N749" s="388">
        <v>2429.5</v>
      </c>
      <c r="O749" s="388">
        <v>0</v>
      </c>
      <c r="P749" s="388">
        <v>585.41999999999996</v>
      </c>
      <c r="Q749" s="388">
        <v>0</v>
      </c>
      <c r="R749" s="388">
        <v>0</v>
      </c>
      <c r="S749" s="388">
        <v>3539.42</v>
      </c>
      <c r="T749" s="197">
        <v>1239</v>
      </c>
      <c r="U749" s="197">
        <v>505</v>
      </c>
      <c r="V749" s="197">
        <v>0</v>
      </c>
      <c r="W749" s="197">
        <v>115</v>
      </c>
      <c r="X749" s="197">
        <v>0</v>
      </c>
      <c r="Y749" s="197">
        <v>0</v>
      </c>
      <c r="Z749" s="197">
        <v>1859</v>
      </c>
      <c r="AA749" s="388">
        <v>7612.42</v>
      </c>
      <c r="AB749" s="388">
        <v>5204.7299999999996</v>
      </c>
      <c r="AC749" s="388">
        <v>0</v>
      </c>
      <c r="AD749" s="388">
        <v>1466.5</v>
      </c>
      <c r="AE749" s="388">
        <v>0</v>
      </c>
      <c r="AF749" s="388">
        <v>0</v>
      </c>
      <c r="AG749" s="388">
        <v>14283.65</v>
      </c>
      <c r="AH749" s="197">
        <v>1317</v>
      </c>
      <c r="AI749" s="197">
        <v>665</v>
      </c>
      <c r="AJ749" s="197">
        <v>0</v>
      </c>
      <c r="AK749" s="197">
        <v>133</v>
      </c>
      <c r="AL749" s="197">
        <v>0</v>
      </c>
      <c r="AM749" s="197">
        <v>0</v>
      </c>
      <c r="AN749" s="197">
        <v>2115</v>
      </c>
      <c r="AO749" s="388">
        <v>8144.92</v>
      </c>
      <c r="AP749" s="388">
        <v>7910.23</v>
      </c>
      <c r="AQ749" s="388">
        <v>0</v>
      </c>
      <c r="AR749" s="388">
        <v>2051.92</v>
      </c>
      <c r="AS749" s="388">
        <v>0</v>
      </c>
      <c r="AT749" s="388">
        <v>0</v>
      </c>
      <c r="AU749" s="388">
        <v>18107.07</v>
      </c>
    </row>
    <row r="750" spans="2:47" s="105" customFormat="1" x14ac:dyDescent="0.2">
      <c r="B750" s="85" t="s">
        <v>125</v>
      </c>
      <c r="C750" s="85" t="s">
        <v>802</v>
      </c>
      <c r="D750" s="198">
        <v>2014</v>
      </c>
      <c r="E750" s="85" t="s">
        <v>51</v>
      </c>
      <c r="F750" s="197" t="s">
        <v>103</v>
      </c>
      <c r="G750" s="197" t="s">
        <v>103</v>
      </c>
      <c r="H750" s="197" t="s">
        <v>103</v>
      </c>
      <c r="I750" s="197" t="s">
        <v>103</v>
      </c>
      <c r="J750" s="197" t="s">
        <v>103</v>
      </c>
      <c r="K750" s="197" t="s">
        <v>103</v>
      </c>
      <c r="L750" s="197">
        <v>684</v>
      </c>
      <c r="M750" s="388">
        <v>3545.25</v>
      </c>
      <c r="N750" s="388">
        <v>1513.02</v>
      </c>
      <c r="O750" s="388">
        <v>55</v>
      </c>
      <c r="P750" s="388">
        <v>759</v>
      </c>
      <c r="Q750" s="388">
        <v>55.52</v>
      </c>
      <c r="R750" s="388">
        <v>39.5</v>
      </c>
      <c r="S750" s="388">
        <v>5967.29</v>
      </c>
      <c r="T750" s="197">
        <v>1026</v>
      </c>
      <c r="U750" s="197">
        <v>12</v>
      </c>
      <c r="V750" s="197">
        <v>148</v>
      </c>
      <c r="W750" s="197">
        <v>24</v>
      </c>
      <c r="X750" s="197">
        <v>325</v>
      </c>
      <c r="Y750" s="197">
        <v>8</v>
      </c>
      <c r="Z750" s="197">
        <v>1543</v>
      </c>
      <c r="AA750" s="388">
        <v>5942.06</v>
      </c>
      <c r="AB750" s="388">
        <v>181</v>
      </c>
      <c r="AC750" s="388">
        <v>1917.75</v>
      </c>
      <c r="AD750" s="388">
        <v>521.25</v>
      </c>
      <c r="AE750" s="388">
        <v>5640.42</v>
      </c>
      <c r="AF750" s="388">
        <v>245.33</v>
      </c>
      <c r="AG750" s="388">
        <v>14447.81</v>
      </c>
      <c r="AH750" s="197">
        <v>1602</v>
      </c>
      <c r="AI750" s="197">
        <v>102</v>
      </c>
      <c r="AJ750" s="197">
        <v>153</v>
      </c>
      <c r="AK750" s="197">
        <v>53</v>
      </c>
      <c r="AL750" s="197">
        <v>328</v>
      </c>
      <c r="AM750" s="197">
        <v>9</v>
      </c>
      <c r="AN750" s="197">
        <v>2247</v>
      </c>
      <c r="AO750" s="388">
        <v>9542.81</v>
      </c>
      <c r="AP750" s="388">
        <v>1694.02</v>
      </c>
      <c r="AQ750" s="388">
        <v>1972.75</v>
      </c>
      <c r="AR750" s="388">
        <v>1285.25</v>
      </c>
      <c r="AS750" s="388">
        <v>5695.94</v>
      </c>
      <c r="AT750" s="388">
        <v>284.83</v>
      </c>
      <c r="AU750" s="388">
        <v>20475.599999999999</v>
      </c>
    </row>
    <row r="751" spans="2:47" s="105" customFormat="1" x14ac:dyDescent="0.2">
      <c r="B751" s="85" t="s">
        <v>125</v>
      </c>
      <c r="C751" s="85" t="s">
        <v>803</v>
      </c>
      <c r="D751" s="198">
        <v>2014</v>
      </c>
      <c r="E751" s="85" t="s">
        <v>52</v>
      </c>
      <c r="F751" s="197" t="s">
        <v>103</v>
      </c>
      <c r="G751" s="197" t="s">
        <v>103</v>
      </c>
      <c r="H751" s="197" t="s">
        <v>103</v>
      </c>
      <c r="I751" s="197" t="s">
        <v>103</v>
      </c>
      <c r="J751" s="197" t="s">
        <v>103</v>
      </c>
      <c r="K751" s="197" t="s">
        <v>103</v>
      </c>
      <c r="L751" s="197">
        <v>61</v>
      </c>
      <c r="M751" s="388">
        <v>130</v>
      </c>
      <c r="N751" s="388">
        <v>506.68</v>
      </c>
      <c r="O751" s="388">
        <v>78.75</v>
      </c>
      <c r="P751" s="388">
        <v>77</v>
      </c>
      <c r="Q751" s="388">
        <v>0</v>
      </c>
      <c r="R751" s="388">
        <v>0</v>
      </c>
      <c r="S751" s="388">
        <v>792.43</v>
      </c>
      <c r="T751" s="197" t="s">
        <v>103</v>
      </c>
      <c r="U751" s="197" t="s">
        <v>103</v>
      </c>
      <c r="V751" s="197" t="s">
        <v>103</v>
      </c>
      <c r="W751" s="197" t="s">
        <v>103</v>
      </c>
      <c r="X751" s="197" t="s">
        <v>103</v>
      </c>
      <c r="Y751" s="197" t="s">
        <v>103</v>
      </c>
      <c r="Z751" s="197">
        <v>1082</v>
      </c>
      <c r="AA751" s="388">
        <v>1734.42</v>
      </c>
      <c r="AB751" s="388">
        <v>8892.8799999999992</v>
      </c>
      <c r="AC751" s="388">
        <v>151.5</v>
      </c>
      <c r="AD751" s="388">
        <v>696.73</v>
      </c>
      <c r="AE751" s="388">
        <v>0</v>
      </c>
      <c r="AF751" s="388">
        <v>33.75</v>
      </c>
      <c r="AG751" s="388">
        <v>11509.28</v>
      </c>
      <c r="AH751" s="53" t="s">
        <v>103</v>
      </c>
      <c r="AI751" s="53" t="s">
        <v>103</v>
      </c>
      <c r="AJ751" s="53" t="s">
        <v>103</v>
      </c>
      <c r="AK751" s="53" t="s">
        <v>103</v>
      </c>
      <c r="AL751" s="53" t="s">
        <v>103</v>
      </c>
      <c r="AM751" s="53" t="s">
        <v>103</v>
      </c>
      <c r="AN751" s="197">
        <v>1143</v>
      </c>
      <c r="AO751" s="388">
        <v>1864.42</v>
      </c>
      <c r="AP751" s="388">
        <v>9399.56</v>
      </c>
      <c r="AQ751" s="388">
        <v>230.25</v>
      </c>
      <c r="AR751" s="388">
        <v>773.73</v>
      </c>
      <c r="AS751" s="388">
        <v>0</v>
      </c>
      <c r="AT751" s="388">
        <v>33.75</v>
      </c>
      <c r="AU751" s="388">
        <v>12301.71</v>
      </c>
    </row>
    <row r="752" spans="2:47" s="105" customFormat="1" x14ac:dyDescent="0.2">
      <c r="B752" s="85" t="s">
        <v>125</v>
      </c>
      <c r="C752" s="85" t="s">
        <v>804</v>
      </c>
      <c r="D752" s="198">
        <v>2014</v>
      </c>
      <c r="E752" s="85" t="s">
        <v>53</v>
      </c>
      <c r="F752" s="197" t="s">
        <v>103</v>
      </c>
      <c r="G752" s="197" t="s">
        <v>103</v>
      </c>
      <c r="H752" s="197" t="s">
        <v>103</v>
      </c>
      <c r="I752" s="197" t="s">
        <v>103</v>
      </c>
      <c r="J752" s="197" t="s">
        <v>103</v>
      </c>
      <c r="K752" s="197" t="s">
        <v>103</v>
      </c>
      <c r="L752" s="197">
        <v>143</v>
      </c>
      <c r="M752" s="388">
        <v>92.62</v>
      </c>
      <c r="N752" s="388">
        <v>857.5</v>
      </c>
      <c r="O752" s="388">
        <v>1653.41</v>
      </c>
      <c r="P752" s="388">
        <v>0</v>
      </c>
      <c r="Q752" s="388">
        <v>0</v>
      </c>
      <c r="R752" s="388">
        <v>108</v>
      </c>
      <c r="S752" s="388">
        <v>2711.53</v>
      </c>
      <c r="T752" s="197">
        <v>25</v>
      </c>
      <c r="U752" s="197">
        <v>473</v>
      </c>
      <c r="V752" s="197">
        <v>35</v>
      </c>
      <c r="W752" s="197">
        <v>0</v>
      </c>
      <c r="X752" s="197">
        <v>0</v>
      </c>
      <c r="Y752" s="197">
        <v>7</v>
      </c>
      <c r="Z752" s="197">
        <v>540</v>
      </c>
      <c r="AA752" s="388">
        <v>361.94</v>
      </c>
      <c r="AB752" s="388">
        <v>3886.5</v>
      </c>
      <c r="AC752" s="388">
        <v>628.25</v>
      </c>
      <c r="AD752" s="388">
        <v>0</v>
      </c>
      <c r="AE752" s="388">
        <v>0</v>
      </c>
      <c r="AF752" s="388">
        <v>115.5</v>
      </c>
      <c r="AG752" s="388">
        <v>4992.1899999999996</v>
      </c>
      <c r="AH752" s="197">
        <v>34</v>
      </c>
      <c r="AI752" s="197">
        <v>565</v>
      </c>
      <c r="AJ752" s="197">
        <v>82</v>
      </c>
      <c r="AK752" s="197">
        <v>0</v>
      </c>
      <c r="AL752" s="197">
        <v>0</v>
      </c>
      <c r="AM752" s="197">
        <v>12</v>
      </c>
      <c r="AN752" s="197">
        <v>693</v>
      </c>
      <c r="AO752" s="388">
        <v>563.55999999999995</v>
      </c>
      <c r="AP752" s="388">
        <v>4803</v>
      </c>
      <c r="AQ752" s="388">
        <v>2281.66</v>
      </c>
      <c r="AR752" s="388">
        <v>0</v>
      </c>
      <c r="AS752" s="388">
        <v>0</v>
      </c>
      <c r="AT752" s="388">
        <v>223.5</v>
      </c>
      <c r="AU752" s="388">
        <v>7871.72</v>
      </c>
    </row>
    <row r="753" spans="2:47" s="105" customFormat="1" x14ac:dyDescent="0.2">
      <c r="B753" s="85" t="s">
        <v>125</v>
      </c>
      <c r="C753" s="85" t="s">
        <v>805</v>
      </c>
      <c r="D753" s="198">
        <v>2014</v>
      </c>
      <c r="E753" s="85" t="s">
        <v>54</v>
      </c>
      <c r="F753" s="197">
        <v>29</v>
      </c>
      <c r="G753" s="197">
        <v>260</v>
      </c>
      <c r="H753" s="197">
        <v>110</v>
      </c>
      <c r="I753" s="197">
        <v>20</v>
      </c>
      <c r="J753" s="197">
        <v>10</v>
      </c>
      <c r="K753" s="197">
        <v>5</v>
      </c>
      <c r="L753" s="197">
        <v>434</v>
      </c>
      <c r="M753" s="388">
        <v>481.75</v>
      </c>
      <c r="N753" s="388">
        <v>7042.22</v>
      </c>
      <c r="O753" s="388">
        <v>2192.25</v>
      </c>
      <c r="P753" s="388">
        <v>907.75</v>
      </c>
      <c r="Q753" s="388">
        <v>458.9</v>
      </c>
      <c r="R753" s="388">
        <v>252.5</v>
      </c>
      <c r="S753" s="388">
        <v>11335.37</v>
      </c>
      <c r="T753" s="197" t="s">
        <v>103</v>
      </c>
      <c r="U753" s="197" t="s">
        <v>103</v>
      </c>
      <c r="V753" s="197" t="s">
        <v>103</v>
      </c>
      <c r="W753" s="197" t="s">
        <v>103</v>
      </c>
      <c r="X753" s="197" t="s">
        <v>103</v>
      </c>
      <c r="Y753" s="197" t="s">
        <v>103</v>
      </c>
      <c r="Z753" s="197">
        <v>1579</v>
      </c>
      <c r="AA753" s="388">
        <v>3443.61</v>
      </c>
      <c r="AB753" s="388">
        <v>11162.51</v>
      </c>
      <c r="AC753" s="388">
        <v>589.75</v>
      </c>
      <c r="AD753" s="388">
        <v>331.5</v>
      </c>
      <c r="AE753" s="388">
        <v>14.25</v>
      </c>
      <c r="AF753" s="388">
        <v>29</v>
      </c>
      <c r="AG753" s="388">
        <v>15570.62</v>
      </c>
      <c r="AH753" s="197">
        <v>381</v>
      </c>
      <c r="AI753" s="197">
        <v>1427</v>
      </c>
      <c r="AJ753" s="197">
        <v>148</v>
      </c>
      <c r="AK753" s="197">
        <v>44</v>
      </c>
      <c r="AL753" s="197">
        <v>11</v>
      </c>
      <c r="AM753" s="197">
        <v>7</v>
      </c>
      <c r="AN753" s="197">
        <v>2018</v>
      </c>
      <c r="AO753" s="388">
        <v>3925.36</v>
      </c>
      <c r="AP753" s="388">
        <v>18269.48</v>
      </c>
      <c r="AQ753" s="388">
        <v>2785</v>
      </c>
      <c r="AR753" s="388">
        <v>1239.25</v>
      </c>
      <c r="AS753" s="388">
        <v>473.15</v>
      </c>
      <c r="AT753" s="388">
        <v>281.5</v>
      </c>
      <c r="AU753" s="388">
        <v>26973.74</v>
      </c>
    </row>
    <row r="754" spans="2:47" s="105" customFormat="1" x14ac:dyDescent="0.2">
      <c r="B754" s="85" t="s">
        <v>125</v>
      </c>
      <c r="C754" s="85" t="s">
        <v>806</v>
      </c>
      <c r="D754" s="198">
        <v>2014</v>
      </c>
      <c r="E754" s="85" t="s">
        <v>55</v>
      </c>
      <c r="F754" s="197" t="s">
        <v>103</v>
      </c>
      <c r="G754" s="197" t="s">
        <v>103</v>
      </c>
      <c r="H754" s="197" t="s">
        <v>103</v>
      </c>
      <c r="I754" s="197" t="s">
        <v>103</v>
      </c>
      <c r="J754" s="197" t="s">
        <v>103</v>
      </c>
      <c r="K754" s="197" t="s">
        <v>103</v>
      </c>
      <c r="L754" s="197">
        <v>219</v>
      </c>
      <c r="M754" s="388">
        <v>586.91999999999996</v>
      </c>
      <c r="N754" s="388">
        <v>680.5</v>
      </c>
      <c r="O754" s="388">
        <v>546.5</v>
      </c>
      <c r="P754" s="388">
        <v>380.99</v>
      </c>
      <c r="Q754" s="388">
        <v>207.32</v>
      </c>
      <c r="R754" s="388">
        <v>61.27</v>
      </c>
      <c r="S754" s="388">
        <v>2463.5</v>
      </c>
      <c r="T754" s="197">
        <v>895</v>
      </c>
      <c r="U754" s="197">
        <v>269</v>
      </c>
      <c r="V754" s="197">
        <v>250</v>
      </c>
      <c r="W754" s="197">
        <v>105</v>
      </c>
      <c r="X754" s="197">
        <v>97</v>
      </c>
      <c r="Y754" s="197">
        <v>21</v>
      </c>
      <c r="Z754" s="197">
        <v>1637</v>
      </c>
      <c r="AA754" s="388">
        <v>5918.15</v>
      </c>
      <c r="AB754" s="388">
        <v>3433</v>
      </c>
      <c r="AC754" s="388">
        <v>2117.5</v>
      </c>
      <c r="AD754" s="388">
        <v>2051.88</v>
      </c>
      <c r="AE754" s="388">
        <v>1304.18</v>
      </c>
      <c r="AF754" s="388">
        <v>301.36</v>
      </c>
      <c r="AG754" s="388">
        <v>15126.07</v>
      </c>
      <c r="AH754" s="197">
        <v>1002</v>
      </c>
      <c r="AI754" s="197">
        <v>304</v>
      </c>
      <c r="AJ754" s="197">
        <v>299</v>
      </c>
      <c r="AK754" s="197">
        <v>118</v>
      </c>
      <c r="AL754" s="197">
        <v>109</v>
      </c>
      <c r="AM754" s="197">
        <v>24</v>
      </c>
      <c r="AN754" s="197">
        <v>1856</v>
      </c>
      <c r="AO754" s="388">
        <v>6505.07</v>
      </c>
      <c r="AP754" s="388">
        <v>4113.5</v>
      </c>
      <c r="AQ754" s="388">
        <v>2664</v>
      </c>
      <c r="AR754" s="388">
        <v>2432.87</v>
      </c>
      <c r="AS754" s="388">
        <v>1511.5</v>
      </c>
      <c r="AT754" s="388">
        <v>362.63</v>
      </c>
      <c r="AU754" s="388">
        <v>17589.57</v>
      </c>
    </row>
    <row r="755" spans="2:47" s="105" customFormat="1" x14ac:dyDescent="0.2">
      <c r="B755" s="85" t="s">
        <v>125</v>
      </c>
      <c r="C755" s="85" t="s">
        <v>807</v>
      </c>
      <c r="D755" s="198">
        <v>2014</v>
      </c>
      <c r="E755" s="85" t="s">
        <v>56</v>
      </c>
      <c r="F755" s="197" t="s">
        <v>103</v>
      </c>
      <c r="G755" s="197" t="s">
        <v>103</v>
      </c>
      <c r="H755" s="197" t="s">
        <v>103</v>
      </c>
      <c r="I755" s="197" t="s">
        <v>103</v>
      </c>
      <c r="J755" s="197" t="s">
        <v>103</v>
      </c>
      <c r="K755" s="197" t="s">
        <v>103</v>
      </c>
      <c r="L755" s="197">
        <v>272</v>
      </c>
      <c r="M755" s="388">
        <v>891.07</v>
      </c>
      <c r="N755" s="388">
        <v>2415.0300000000002</v>
      </c>
      <c r="O755" s="388">
        <v>2964.94</v>
      </c>
      <c r="P755" s="388">
        <v>109.37</v>
      </c>
      <c r="Q755" s="388">
        <v>138</v>
      </c>
      <c r="R755" s="388">
        <v>79</v>
      </c>
      <c r="S755" s="388">
        <v>6597.41</v>
      </c>
      <c r="T755" s="197" t="s">
        <v>103</v>
      </c>
      <c r="U755" s="197" t="s">
        <v>103</v>
      </c>
      <c r="V755" s="197" t="s">
        <v>103</v>
      </c>
      <c r="W755" s="197" t="s">
        <v>103</v>
      </c>
      <c r="X755" s="197" t="s">
        <v>103</v>
      </c>
      <c r="Y755" s="197" t="s">
        <v>103</v>
      </c>
      <c r="Z755" s="197">
        <v>1622</v>
      </c>
      <c r="AA755" s="388">
        <v>6028.84</v>
      </c>
      <c r="AB755" s="388">
        <v>4802.43</v>
      </c>
      <c r="AC755" s="388">
        <v>352.29</v>
      </c>
      <c r="AD755" s="388">
        <v>793.91</v>
      </c>
      <c r="AE755" s="388">
        <v>57.62</v>
      </c>
      <c r="AF755" s="388">
        <v>0</v>
      </c>
      <c r="AG755" s="388">
        <v>12035.09</v>
      </c>
      <c r="AH755" s="53" t="s">
        <v>103</v>
      </c>
      <c r="AI755" s="53" t="s">
        <v>103</v>
      </c>
      <c r="AJ755" s="53" t="s">
        <v>103</v>
      </c>
      <c r="AK755" s="53" t="s">
        <v>103</v>
      </c>
      <c r="AL755" s="53" t="s">
        <v>103</v>
      </c>
      <c r="AM755" s="53" t="s">
        <v>103</v>
      </c>
      <c r="AN755" s="197">
        <v>1917</v>
      </c>
      <c r="AO755" s="388">
        <v>6961.87</v>
      </c>
      <c r="AP755" s="388">
        <v>7217.46</v>
      </c>
      <c r="AQ755" s="388">
        <v>3317.23</v>
      </c>
      <c r="AR755" s="388">
        <v>903.28</v>
      </c>
      <c r="AS755" s="388">
        <v>195.62</v>
      </c>
      <c r="AT755" s="388">
        <v>79</v>
      </c>
      <c r="AU755" s="388">
        <v>18674.46</v>
      </c>
    </row>
    <row r="756" spans="2:47" s="105" customFormat="1" x14ac:dyDescent="0.2">
      <c r="B756" s="85" t="s">
        <v>125</v>
      </c>
      <c r="C756" s="85" t="s">
        <v>808</v>
      </c>
      <c r="D756" s="198">
        <v>2014</v>
      </c>
      <c r="E756" s="85" t="s">
        <v>57</v>
      </c>
      <c r="F756" s="197" t="s">
        <v>103</v>
      </c>
      <c r="G756" s="197" t="s">
        <v>103</v>
      </c>
      <c r="H756" s="197" t="s">
        <v>103</v>
      </c>
      <c r="I756" s="197" t="s">
        <v>103</v>
      </c>
      <c r="J756" s="197" t="s">
        <v>103</v>
      </c>
      <c r="K756" s="197" t="s">
        <v>103</v>
      </c>
      <c r="L756" s="197">
        <v>279</v>
      </c>
      <c r="M756" s="388">
        <v>199.5</v>
      </c>
      <c r="N756" s="388">
        <v>5962.41</v>
      </c>
      <c r="O756" s="388">
        <v>3479.65</v>
      </c>
      <c r="P756" s="388">
        <v>90.46</v>
      </c>
      <c r="Q756" s="388">
        <v>4.42</v>
      </c>
      <c r="R756" s="388">
        <v>387.13</v>
      </c>
      <c r="S756" s="388">
        <v>10123.57</v>
      </c>
      <c r="T756" s="197">
        <v>239</v>
      </c>
      <c r="U756" s="197">
        <v>668</v>
      </c>
      <c r="V756" s="197">
        <v>38</v>
      </c>
      <c r="W756" s="197">
        <v>46</v>
      </c>
      <c r="X756" s="197">
        <v>15</v>
      </c>
      <c r="Y756" s="197">
        <v>42</v>
      </c>
      <c r="Z756" s="197">
        <v>1048</v>
      </c>
      <c r="AA756" s="388">
        <v>1930.14</v>
      </c>
      <c r="AB756" s="388">
        <v>6702.79</v>
      </c>
      <c r="AC756" s="388">
        <v>643.39</v>
      </c>
      <c r="AD756" s="388">
        <v>666.09</v>
      </c>
      <c r="AE756" s="388">
        <v>225</v>
      </c>
      <c r="AF756" s="388">
        <v>808.11</v>
      </c>
      <c r="AG756" s="388">
        <v>10975.52</v>
      </c>
      <c r="AH756" s="197">
        <v>264</v>
      </c>
      <c r="AI756" s="197">
        <v>771</v>
      </c>
      <c r="AJ756" s="197">
        <v>168</v>
      </c>
      <c r="AK756" s="197">
        <v>52</v>
      </c>
      <c r="AL756" s="197">
        <v>16</v>
      </c>
      <c r="AM756" s="197">
        <v>57</v>
      </c>
      <c r="AN756" s="197">
        <v>1328</v>
      </c>
      <c r="AO756" s="388">
        <v>2129.64</v>
      </c>
      <c r="AP756" s="388">
        <v>12665.2</v>
      </c>
      <c r="AQ756" s="388">
        <v>4155.04</v>
      </c>
      <c r="AR756" s="388">
        <v>756.55</v>
      </c>
      <c r="AS756" s="388">
        <v>229.42</v>
      </c>
      <c r="AT756" s="388">
        <v>1195.24</v>
      </c>
      <c r="AU756" s="388">
        <v>21131.09</v>
      </c>
    </row>
    <row r="757" spans="2:47" s="105" customFormat="1" x14ac:dyDescent="0.2">
      <c r="B757" s="85" t="s">
        <v>125</v>
      </c>
      <c r="C757" s="85" t="s">
        <v>809</v>
      </c>
      <c r="D757" s="198">
        <v>2014</v>
      </c>
      <c r="E757" s="85" t="s">
        <v>58</v>
      </c>
      <c r="F757" s="197" t="s">
        <v>103</v>
      </c>
      <c r="G757" s="197" t="s">
        <v>103</v>
      </c>
      <c r="H757" s="197" t="s">
        <v>103</v>
      </c>
      <c r="I757" s="197" t="s">
        <v>103</v>
      </c>
      <c r="J757" s="197" t="s">
        <v>103</v>
      </c>
      <c r="K757" s="197" t="s">
        <v>103</v>
      </c>
      <c r="L757" s="197">
        <v>402</v>
      </c>
      <c r="M757" s="388">
        <v>83.75</v>
      </c>
      <c r="N757" s="388">
        <v>2732.5</v>
      </c>
      <c r="O757" s="388">
        <v>7321.6</v>
      </c>
      <c r="P757" s="388">
        <v>86.5</v>
      </c>
      <c r="Q757" s="388">
        <v>71.5</v>
      </c>
      <c r="R757" s="388">
        <v>265</v>
      </c>
      <c r="S757" s="388">
        <v>10560.85</v>
      </c>
      <c r="T757" s="197">
        <v>216</v>
      </c>
      <c r="U757" s="197">
        <v>784</v>
      </c>
      <c r="V757" s="197">
        <v>51</v>
      </c>
      <c r="W757" s="197">
        <v>62</v>
      </c>
      <c r="X757" s="197">
        <v>5</v>
      </c>
      <c r="Y757" s="197">
        <v>22</v>
      </c>
      <c r="Z757" s="197">
        <v>1140</v>
      </c>
      <c r="AA757" s="388">
        <v>1203.75</v>
      </c>
      <c r="AB757" s="388">
        <v>7418.75</v>
      </c>
      <c r="AC757" s="388">
        <v>1603.75</v>
      </c>
      <c r="AD757" s="388">
        <v>642.5</v>
      </c>
      <c r="AE757" s="388">
        <v>76.25</v>
      </c>
      <c r="AF757" s="388">
        <v>348.25</v>
      </c>
      <c r="AG757" s="388">
        <v>11293.25</v>
      </c>
      <c r="AH757" s="197">
        <v>232</v>
      </c>
      <c r="AI757" s="197">
        <v>920</v>
      </c>
      <c r="AJ757" s="197">
        <v>288</v>
      </c>
      <c r="AK757" s="197">
        <v>68</v>
      </c>
      <c r="AL757" s="197">
        <v>7</v>
      </c>
      <c r="AM757" s="197">
        <v>34</v>
      </c>
      <c r="AN757" s="197">
        <v>1549</v>
      </c>
      <c r="AO757" s="388">
        <v>1287.5</v>
      </c>
      <c r="AP757" s="388">
        <v>10176.25</v>
      </c>
      <c r="AQ757" s="388">
        <v>8963.35</v>
      </c>
      <c r="AR757" s="388">
        <v>729</v>
      </c>
      <c r="AS757" s="388">
        <v>147.75</v>
      </c>
      <c r="AT757" s="388">
        <v>613.25</v>
      </c>
      <c r="AU757" s="388">
        <v>21917.1</v>
      </c>
    </row>
    <row r="758" spans="2:47" s="105" customFormat="1" x14ac:dyDescent="0.2">
      <c r="B758" s="85" t="s">
        <v>125</v>
      </c>
      <c r="C758" s="85" t="s">
        <v>810</v>
      </c>
      <c r="D758" s="198">
        <v>2014</v>
      </c>
      <c r="E758" s="85" t="s">
        <v>59</v>
      </c>
      <c r="F758" s="197">
        <v>48</v>
      </c>
      <c r="G758" s="197">
        <v>17</v>
      </c>
      <c r="H758" s="197">
        <v>0</v>
      </c>
      <c r="I758" s="197">
        <v>5</v>
      </c>
      <c r="J758" s="197">
        <v>0</v>
      </c>
      <c r="K758" s="197">
        <v>0</v>
      </c>
      <c r="L758" s="197">
        <v>71</v>
      </c>
      <c r="M758" s="388">
        <v>265.67</v>
      </c>
      <c r="N758" s="388">
        <v>151.93</v>
      </c>
      <c r="O758" s="388">
        <v>0</v>
      </c>
      <c r="P758" s="388">
        <v>46.24</v>
      </c>
      <c r="Q758" s="388">
        <v>0</v>
      </c>
      <c r="R758" s="388">
        <v>0</v>
      </c>
      <c r="S758" s="388">
        <v>463.84</v>
      </c>
      <c r="T758" s="197">
        <v>639</v>
      </c>
      <c r="U758" s="197">
        <v>151</v>
      </c>
      <c r="V758" s="197">
        <v>0</v>
      </c>
      <c r="W758" s="197">
        <v>121</v>
      </c>
      <c r="X758" s="197">
        <v>0</v>
      </c>
      <c r="Y758" s="197">
        <v>0</v>
      </c>
      <c r="Z758" s="197">
        <v>912</v>
      </c>
      <c r="AA758" s="388">
        <v>4142.99</v>
      </c>
      <c r="AB758" s="388">
        <v>1350.35</v>
      </c>
      <c r="AC758" s="388">
        <v>0</v>
      </c>
      <c r="AD758" s="388">
        <v>1384.64</v>
      </c>
      <c r="AE758" s="388">
        <v>0</v>
      </c>
      <c r="AF758" s="388">
        <v>0</v>
      </c>
      <c r="AG758" s="388">
        <v>6877.98</v>
      </c>
      <c r="AH758" s="197">
        <v>691</v>
      </c>
      <c r="AI758" s="197">
        <v>171</v>
      </c>
      <c r="AJ758" s="197">
        <v>0</v>
      </c>
      <c r="AK758" s="197">
        <v>127</v>
      </c>
      <c r="AL758" s="197">
        <v>0</v>
      </c>
      <c r="AM758" s="197">
        <v>0</v>
      </c>
      <c r="AN758" s="197">
        <v>991</v>
      </c>
      <c r="AO758" s="388">
        <v>4421.91</v>
      </c>
      <c r="AP758" s="388">
        <v>1537.02</v>
      </c>
      <c r="AQ758" s="388">
        <v>0</v>
      </c>
      <c r="AR758" s="388">
        <v>1440.19</v>
      </c>
      <c r="AS758" s="388">
        <v>0</v>
      </c>
      <c r="AT758" s="388">
        <v>0</v>
      </c>
      <c r="AU758" s="388">
        <v>7399.12</v>
      </c>
    </row>
    <row r="759" spans="2:47" s="105" customFormat="1" x14ac:dyDescent="0.2">
      <c r="B759" s="85" t="s">
        <v>125</v>
      </c>
      <c r="C759" s="85" t="s">
        <v>811</v>
      </c>
      <c r="D759" s="198">
        <v>2014</v>
      </c>
      <c r="E759" s="85" t="s">
        <v>60</v>
      </c>
      <c r="F759" s="197">
        <v>182</v>
      </c>
      <c r="G759" s="197">
        <v>234</v>
      </c>
      <c r="H759" s="197">
        <v>785</v>
      </c>
      <c r="I759" s="197">
        <v>11</v>
      </c>
      <c r="J759" s="197">
        <v>15</v>
      </c>
      <c r="K759" s="197">
        <v>13</v>
      </c>
      <c r="L759" s="197">
        <v>1240</v>
      </c>
      <c r="M759" s="388">
        <v>1342</v>
      </c>
      <c r="N759" s="388">
        <v>5147.6000000000004</v>
      </c>
      <c r="O759" s="388">
        <v>26386.639999999999</v>
      </c>
      <c r="P759" s="388">
        <v>179.42</v>
      </c>
      <c r="Q759" s="388">
        <v>276.75</v>
      </c>
      <c r="R759" s="388">
        <v>344.9</v>
      </c>
      <c r="S759" s="388">
        <v>33677.31</v>
      </c>
      <c r="T759" s="197">
        <v>1703</v>
      </c>
      <c r="U759" s="197">
        <v>1530</v>
      </c>
      <c r="V759" s="197">
        <v>195</v>
      </c>
      <c r="W759" s="197">
        <v>77</v>
      </c>
      <c r="X759" s="197">
        <v>9</v>
      </c>
      <c r="Y759" s="197">
        <v>7</v>
      </c>
      <c r="Z759" s="197">
        <v>3521</v>
      </c>
      <c r="AA759" s="388">
        <v>12251.53</v>
      </c>
      <c r="AB759" s="388">
        <v>22225.95</v>
      </c>
      <c r="AC759" s="388">
        <v>4936.08</v>
      </c>
      <c r="AD759" s="388">
        <v>1124.5</v>
      </c>
      <c r="AE759" s="388">
        <v>79.75</v>
      </c>
      <c r="AF759" s="388">
        <v>144.5</v>
      </c>
      <c r="AG759" s="388">
        <v>40762.31</v>
      </c>
      <c r="AH759" s="197">
        <v>1885</v>
      </c>
      <c r="AI759" s="197">
        <v>1764</v>
      </c>
      <c r="AJ759" s="197">
        <v>983</v>
      </c>
      <c r="AK759" s="197">
        <v>88</v>
      </c>
      <c r="AL759" s="197">
        <v>24</v>
      </c>
      <c r="AM759" s="197">
        <v>20</v>
      </c>
      <c r="AN759" s="197">
        <v>4764</v>
      </c>
      <c r="AO759" s="388">
        <v>13593.53</v>
      </c>
      <c r="AP759" s="388">
        <v>27373.55</v>
      </c>
      <c r="AQ759" s="388">
        <v>31339.72</v>
      </c>
      <c r="AR759" s="388">
        <v>1303.92</v>
      </c>
      <c r="AS759" s="388">
        <v>356.5</v>
      </c>
      <c r="AT759" s="388">
        <v>489.4</v>
      </c>
      <c r="AU759" s="388">
        <v>74456.62</v>
      </c>
    </row>
    <row r="760" spans="2:47" s="105" customFormat="1" x14ac:dyDescent="0.2">
      <c r="B760" s="85" t="s">
        <v>125</v>
      </c>
      <c r="C760" s="85" t="s">
        <v>812</v>
      </c>
      <c r="D760" s="198">
        <v>2014</v>
      </c>
      <c r="E760" s="85" t="s">
        <v>61</v>
      </c>
      <c r="F760" s="197">
        <v>45</v>
      </c>
      <c r="G760" s="197">
        <v>0</v>
      </c>
      <c r="H760" s="197">
        <v>0</v>
      </c>
      <c r="I760" s="197">
        <v>0</v>
      </c>
      <c r="J760" s="197">
        <v>0</v>
      </c>
      <c r="K760" s="197">
        <v>0</v>
      </c>
      <c r="L760" s="197">
        <v>45</v>
      </c>
      <c r="M760" s="388">
        <v>596.97</v>
      </c>
      <c r="N760" s="388">
        <v>0</v>
      </c>
      <c r="O760" s="388">
        <v>0</v>
      </c>
      <c r="P760" s="388">
        <v>0</v>
      </c>
      <c r="Q760" s="388">
        <v>0</v>
      </c>
      <c r="R760" s="388">
        <v>0</v>
      </c>
      <c r="S760" s="388">
        <v>596.97</v>
      </c>
      <c r="T760" s="197">
        <v>441</v>
      </c>
      <c r="U760" s="197">
        <v>0</v>
      </c>
      <c r="V760" s="197">
        <v>0</v>
      </c>
      <c r="W760" s="197">
        <v>0</v>
      </c>
      <c r="X760" s="197">
        <v>0</v>
      </c>
      <c r="Y760" s="197">
        <v>0</v>
      </c>
      <c r="Z760" s="197">
        <v>441</v>
      </c>
      <c r="AA760" s="388">
        <v>4141.8500000000004</v>
      </c>
      <c r="AB760" s="388">
        <v>0</v>
      </c>
      <c r="AC760" s="388">
        <v>0</v>
      </c>
      <c r="AD760" s="388">
        <v>0</v>
      </c>
      <c r="AE760" s="388">
        <v>0</v>
      </c>
      <c r="AF760" s="388">
        <v>0</v>
      </c>
      <c r="AG760" s="388">
        <v>4141.8500000000004</v>
      </c>
      <c r="AH760" s="197">
        <v>488</v>
      </c>
      <c r="AI760" s="197">
        <v>0</v>
      </c>
      <c r="AJ760" s="197">
        <v>0</v>
      </c>
      <c r="AK760" s="197">
        <v>0</v>
      </c>
      <c r="AL760" s="197">
        <v>0</v>
      </c>
      <c r="AM760" s="197">
        <v>0</v>
      </c>
      <c r="AN760" s="197">
        <v>488</v>
      </c>
      <c r="AO760" s="388">
        <v>4745.57</v>
      </c>
      <c r="AP760" s="388">
        <v>0</v>
      </c>
      <c r="AQ760" s="388">
        <v>0</v>
      </c>
      <c r="AR760" s="388">
        <v>0</v>
      </c>
      <c r="AS760" s="388">
        <v>0</v>
      </c>
      <c r="AT760" s="388">
        <v>0</v>
      </c>
      <c r="AU760" s="388">
        <v>4745.57</v>
      </c>
    </row>
    <row r="761" spans="2:47" s="105" customFormat="1" x14ac:dyDescent="0.2">
      <c r="B761" s="85" t="s">
        <v>125</v>
      </c>
      <c r="C761" s="85" t="s">
        <v>813</v>
      </c>
      <c r="D761" s="198">
        <v>2014</v>
      </c>
      <c r="E761" s="85" t="s">
        <v>62</v>
      </c>
      <c r="F761" s="197">
        <v>74</v>
      </c>
      <c r="G761" s="197">
        <v>292</v>
      </c>
      <c r="H761" s="197">
        <v>175</v>
      </c>
      <c r="I761" s="197">
        <v>17</v>
      </c>
      <c r="J761" s="197">
        <v>12</v>
      </c>
      <c r="K761" s="197">
        <v>18</v>
      </c>
      <c r="L761" s="197">
        <v>594</v>
      </c>
      <c r="M761" s="388">
        <v>386.6</v>
      </c>
      <c r="N761" s="388">
        <v>3599.54</v>
      </c>
      <c r="O761" s="388">
        <v>4112.01</v>
      </c>
      <c r="P761" s="388">
        <v>197.67</v>
      </c>
      <c r="Q761" s="388">
        <v>123.79</v>
      </c>
      <c r="R761" s="388">
        <v>315.70999999999998</v>
      </c>
      <c r="S761" s="388">
        <v>8735.32</v>
      </c>
      <c r="T761" s="197">
        <v>1131</v>
      </c>
      <c r="U761" s="197">
        <v>502</v>
      </c>
      <c r="V761" s="197">
        <v>82</v>
      </c>
      <c r="W761" s="197">
        <v>88</v>
      </c>
      <c r="X761" s="197">
        <v>67</v>
      </c>
      <c r="Y761" s="197">
        <v>32</v>
      </c>
      <c r="Z761" s="197">
        <v>1903</v>
      </c>
      <c r="AA761" s="388">
        <v>5775.12</v>
      </c>
      <c r="AB761" s="388">
        <v>4568.3599999999997</v>
      </c>
      <c r="AC761" s="388">
        <v>1230.9100000000001</v>
      </c>
      <c r="AD761" s="388">
        <v>844.08</v>
      </c>
      <c r="AE761" s="388">
        <v>695.97</v>
      </c>
      <c r="AF761" s="388">
        <v>480.6</v>
      </c>
      <c r="AG761" s="388">
        <v>13595.04</v>
      </c>
      <c r="AH761" s="197">
        <v>1206</v>
      </c>
      <c r="AI761" s="197">
        <v>807</v>
      </c>
      <c r="AJ761" s="197">
        <v>257</v>
      </c>
      <c r="AK761" s="197">
        <v>105</v>
      </c>
      <c r="AL761" s="197">
        <v>79</v>
      </c>
      <c r="AM761" s="197">
        <v>50</v>
      </c>
      <c r="AN761" s="197">
        <v>2511</v>
      </c>
      <c r="AO761" s="388">
        <v>6166.72</v>
      </c>
      <c r="AP761" s="388">
        <v>8256.5499999999993</v>
      </c>
      <c r="AQ761" s="388">
        <v>5342.92</v>
      </c>
      <c r="AR761" s="388">
        <v>1041.75</v>
      </c>
      <c r="AS761" s="388">
        <v>819.76</v>
      </c>
      <c r="AT761" s="388">
        <v>796.31</v>
      </c>
      <c r="AU761" s="388">
        <v>22424.01</v>
      </c>
    </row>
    <row r="762" spans="2:47" s="105" customFormat="1" x14ac:dyDescent="0.2">
      <c r="B762" s="85" t="s">
        <v>125</v>
      </c>
      <c r="C762" s="85" t="s">
        <v>814</v>
      </c>
      <c r="D762" s="198">
        <v>2014</v>
      </c>
      <c r="E762" s="85" t="s">
        <v>63</v>
      </c>
      <c r="F762" s="197">
        <v>431</v>
      </c>
      <c r="G762" s="197">
        <v>111</v>
      </c>
      <c r="H762" s="197">
        <v>455</v>
      </c>
      <c r="I762" s="197">
        <v>28</v>
      </c>
      <c r="J762" s="197">
        <v>31</v>
      </c>
      <c r="K762" s="197">
        <v>12</v>
      </c>
      <c r="L762" s="197">
        <v>1069</v>
      </c>
      <c r="M762" s="388">
        <v>8067.24</v>
      </c>
      <c r="N762" s="388">
        <v>2041.85</v>
      </c>
      <c r="O762" s="388">
        <v>19606.84</v>
      </c>
      <c r="P762" s="388">
        <v>532.15</v>
      </c>
      <c r="Q762" s="388">
        <v>650.25</v>
      </c>
      <c r="R762" s="388">
        <v>246.25</v>
      </c>
      <c r="S762" s="388">
        <v>31144.58</v>
      </c>
      <c r="T762" s="197">
        <v>1647</v>
      </c>
      <c r="U762" s="197">
        <v>513</v>
      </c>
      <c r="V762" s="197">
        <v>201</v>
      </c>
      <c r="W762" s="197">
        <v>213</v>
      </c>
      <c r="X762" s="197">
        <v>104</v>
      </c>
      <c r="Y762" s="197">
        <v>64</v>
      </c>
      <c r="Z762" s="197">
        <v>2744</v>
      </c>
      <c r="AA762" s="388">
        <v>9515.43</v>
      </c>
      <c r="AB762" s="388">
        <v>5265.8</v>
      </c>
      <c r="AC762" s="388">
        <v>2730.25</v>
      </c>
      <c r="AD762" s="388">
        <v>2534.94</v>
      </c>
      <c r="AE762" s="388">
        <v>1116.76</v>
      </c>
      <c r="AF762" s="388">
        <v>1005.84</v>
      </c>
      <c r="AG762" s="388">
        <v>22169.02</v>
      </c>
      <c r="AH762" s="197">
        <v>2086</v>
      </c>
      <c r="AI762" s="197">
        <v>624</v>
      </c>
      <c r="AJ762" s="197">
        <v>657</v>
      </c>
      <c r="AK762" s="197">
        <v>241</v>
      </c>
      <c r="AL762" s="197">
        <v>136</v>
      </c>
      <c r="AM762" s="197">
        <v>76</v>
      </c>
      <c r="AN762" s="197">
        <v>3823</v>
      </c>
      <c r="AO762" s="388">
        <v>17652.240000000002</v>
      </c>
      <c r="AP762" s="388">
        <v>7307.65</v>
      </c>
      <c r="AQ762" s="388">
        <v>22340.09</v>
      </c>
      <c r="AR762" s="388">
        <v>3067.09</v>
      </c>
      <c r="AS762" s="388">
        <v>1772.51</v>
      </c>
      <c r="AT762" s="388">
        <v>1252.0899999999999</v>
      </c>
      <c r="AU762" s="388">
        <v>53391.67</v>
      </c>
    </row>
    <row r="763" spans="2:47" s="105" customFormat="1" x14ac:dyDescent="0.2">
      <c r="B763" s="85" t="s">
        <v>125</v>
      </c>
      <c r="C763" s="85" t="s">
        <v>815</v>
      </c>
      <c r="D763" s="198">
        <v>2014</v>
      </c>
      <c r="E763" s="85" t="s">
        <v>64</v>
      </c>
      <c r="F763" s="197" t="s">
        <v>103</v>
      </c>
      <c r="G763" s="197" t="s">
        <v>103</v>
      </c>
      <c r="H763" s="197" t="s">
        <v>103</v>
      </c>
      <c r="I763" s="197" t="s">
        <v>103</v>
      </c>
      <c r="J763" s="197" t="s">
        <v>103</v>
      </c>
      <c r="K763" s="197" t="s">
        <v>103</v>
      </c>
      <c r="L763" s="197">
        <v>318</v>
      </c>
      <c r="M763" s="388">
        <v>3789.75</v>
      </c>
      <c r="N763" s="388">
        <v>131</v>
      </c>
      <c r="O763" s="388">
        <v>0</v>
      </c>
      <c r="P763" s="388">
        <v>33</v>
      </c>
      <c r="Q763" s="388">
        <v>0</v>
      </c>
      <c r="R763" s="388">
        <v>0</v>
      </c>
      <c r="S763" s="388">
        <v>3953.75</v>
      </c>
      <c r="T763" s="197">
        <v>5319</v>
      </c>
      <c r="U763" s="197">
        <v>39</v>
      </c>
      <c r="V763" s="197">
        <v>0</v>
      </c>
      <c r="W763" s="197">
        <v>12</v>
      </c>
      <c r="X763" s="197">
        <v>0</v>
      </c>
      <c r="Y763" s="197">
        <v>0</v>
      </c>
      <c r="Z763" s="197">
        <v>5371</v>
      </c>
      <c r="AA763" s="388">
        <v>52669</v>
      </c>
      <c r="AB763" s="388">
        <v>690.3</v>
      </c>
      <c r="AC763" s="388">
        <v>0</v>
      </c>
      <c r="AD763" s="388">
        <v>213.25</v>
      </c>
      <c r="AE763" s="388">
        <v>0</v>
      </c>
      <c r="AF763" s="388">
        <v>0</v>
      </c>
      <c r="AG763" s="388">
        <v>53572.55</v>
      </c>
      <c r="AH763" s="197">
        <v>5666</v>
      </c>
      <c r="AI763" s="197">
        <v>41</v>
      </c>
      <c r="AJ763" s="197">
        <v>0</v>
      </c>
      <c r="AK763" s="197">
        <v>14</v>
      </c>
      <c r="AL763" s="197">
        <v>0</v>
      </c>
      <c r="AM763" s="197">
        <v>0</v>
      </c>
      <c r="AN763" s="197">
        <v>5722</v>
      </c>
      <c r="AO763" s="388">
        <v>56780.25</v>
      </c>
      <c r="AP763" s="388">
        <v>821.3</v>
      </c>
      <c r="AQ763" s="388">
        <v>0</v>
      </c>
      <c r="AR763" s="388">
        <v>246.25</v>
      </c>
      <c r="AS763" s="388">
        <v>0</v>
      </c>
      <c r="AT763" s="388">
        <v>0</v>
      </c>
      <c r="AU763" s="388">
        <v>57847.8</v>
      </c>
    </row>
    <row r="764" spans="2:47" s="105" customFormat="1" x14ac:dyDescent="0.2">
      <c r="B764" s="85" t="s">
        <v>125</v>
      </c>
      <c r="C764" s="85" t="s">
        <v>816</v>
      </c>
      <c r="D764" s="198">
        <v>2014</v>
      </c>
      <c r="E764" s="85" t="s">
        <v>65</v>
      </c>
      <c r="F764" s="197" t="s">
        <v>103</v>
      </c>
      <c r="G764" s="197" t="s">
        <v>103</v>
      </c>
      <c r="H764" s="197" t="s">
        <v>103</v>
      </c>
      <c r="I764" s="197" t="s">
        <v>103</v>
      </c>
      <c r="J764" s="197" t="s">
        <v>103</v>
      </c>
      <c r="K764" s="197" t="s">
        <v>103</v>
      </c>
      <c r="L764" s="197">
        <v>301</v>
      </c>
      <c r="M764" s="388">
        <v>847.77</v>
      </c>
      <c r="N764" s="388">
        <v>1719.8</v>
      </c>
      <c r="O764" s="388">
        <v>0</v>
      </c>
      <c r="P764" s="388">
        <v>129.33000000000001</v>
      </c>
      <c r="Q764" s="388">
        <v>0</v>
      </c>
      <c r="R764" s="388">
        <v>0</v>
      </c>
      <c r="S764" s="388">
        <v>2696.9</v>
      </c>
      <c r="T764" s="197">
        <v>1134</v>
      </c>
      <c r="U764" s="197">
        <v>512</v>
      </c>
      <c r="V764" s="197">
        <v>0</v>
      </c>
      <c r="W764" s="197">
        <v>106</v>
      </c>
      <c r="X764" s="197">
        <v>0</v>
      </c>
      <c r="Y764" s="197">
        <v>0</v>
      </c>
      <c r="Z764" s="197">
        <v>1752</v>
      </c>
      <c r="AA764" s="388">
        <v>5981.83</v>
      </c>
      <c r="AB764" s="388">
        <v>4203.83</v>
      </c>
      <c r="AC764" s="388">
        <v>0</v>
      </c>
      <c r="AD764" s="388">
        <v>1254.24</v>
      </c>
      <c r="AE764" s="388">
        <v>0</v>
      </c>
      <c r="AF764" s="388">
        <v>0</v>
      </c>
      <c r="AG764" s="388">
        <v>11439.9</v>
      </c>
      <c r="AH764" s="197">
        <v>1280</v>
      </c>
      <c r="AI764" s="197">
        <v>664</v>
      </c>
      <c r="AJ764" s="197">
        <v>0</v>
      </c>
      <c r="AK764" s="197">
        <v>117</v>
      </c>
      <c r="AL764" s="197">
        <v>0</v>
      </c>
      <c r="AM764" s="197">
        <v>0</v>
      </c>
      <c r="AN764" s="197">
        <v>2061</v>
      </c>
      <c r="AO764" s="388">
        <v>6830.6</v>
      </c>
      <c r="AP764" s="388">
        <v>5958.63</v>
      </c>
      <c r="AQ764" s="388">
        <v>0</v>
      </c>
      <c r="AR764" s="388">
        <v>1383.57</v>
      </c>
      <c r="AS764" s="388">
        <v>0</v>
      </c>
      <c r="AT764" s="388">
        <v>0</v>
      </c>
      <c r="AU764" s="388">
        <v>14172.8</v>
      </c>
    </row>
    <row r="765" spans="2:47" s="105" customFormat="1" x14ac:dyDescent="0.2">
      <c r="B765" s="85" t="s">
        <v>125</v>
      </c>
      <c r="C765" s="85" t="s">
        <v>817</v>
      </c>
      <c r="D765" s="198">
        <v>2014</v>
      </c>
      <c r="E765" s="85" t="s">
        <v>66</v>
      </c>
      <c r="F765" s="197" t="s">
        <v>103</v>
      </c>
      <c r="G765" s="197" t="s">
        <v>103</v>
      </c>
      <c r="H765" s="197" t="s">
        <v>103</v>
      </c>
      <c r="I765" s="197" t="s">
        <v>103</v>
      </c>
      <c r="J765" s="197" t="s">
        <v>103</v>
      </c>
      <c r="K765" s="197" t="s">
        <v>103</v>
      </c>
      <c r="L765" s="197">
        <v>204</v>
      </c>
      <c r="M765" s="388">
        <v>1551.84</v>
      </c>
      <c r="N765" s="388">
        <v>919.41</v>
      </c>
      <c r="O765" s="388">
        <v>719.36</v>
      </c>
      <c r="P765" s="388">
        <v>126.34</v>
      </c>
      <c r="Q765" s="388">
        <v>28.34</v>
      </c>
      <c r="R765" s="388">
        <v>31</v>
      </c>
      <c r="S765" s="388">
        <v>3376.29</v>
      </c>
      <c r="T765" s="197" t="s">
        <v>103</v>
      </c>
      <c r="U765" s="197" t="s">
        <v>103</v>
      </c>
      <c r="V765" s="197" t="s">
        <v>103</v>
      </c>
      <c r="W765" s="197" t="s">
        <v>103</v>
      </c>
      <c r="X765" s="197" t="s">
        <v>103</v>
      </c>
      <c r="Y765" s="197" t="s">
        <v>103</v>
      </c>
      <c r="Z765" s="197">
        <v>1140</v>
      </c>
      <c r="AA765" s="388">
        <v>3696.74</v>
      </c>
      <c r="AB765" s="388">
        <v>3699.8</v>
      </c>
      <c r="AC765" s="388">
        <v>284.94</v>
      </c>
      <c r="AD765" s="388">
        <v>1464.03</v>
      </c>
      <c r="AE765" s="388">
        <v>51.32</v>
      </c>
      <c r="AF765" s="388">
        <v>29.84</v>
      </c>
      <c r="AG765" s="388">
        <v>9226.67</v>
      </c>
      <c r="AH765" s="197">
        <v>799</v>
      </c>
      <c r="AI765" s="197">
        <v>354</v>
      </c>
      <c r="AJ765" s="197">
        <v>52</v>
      </c>
      <c r="AK765" s="197">
        <v>130</v>
      </c>
      <c r="AL765" s="197">
        <v>4</v>
      </c>
      <c r="AM765" s="197">
        <v>4</v>
      </c>
      <c r="AN765" s="197">
        <v>1344</v>
      </c>
      <c r="AO765" s="388">
        <v>5248.58</v>
      </c>
      <c r="AP765" s="388">
        <v>4619.21</v>
      </c>
      <c r="AQ765" s="388">
        <v>1004.3</v>
      </c>
      <c r="AR765" s="388">
        <v>1590.37</v>
      </c>
      <c r="AS765" s="388">
        <v>79.66</v>
      </c>
      <c r="AT765" s="388">
        <v>60.84</v>
      </c>
      <c r="AU765" s="388">
        <v>12602.96</v>
      </c>
    </row>
    <row r="766" spans="2:47" s="105" customFormat="1" x14ac:dyDescent="0.2">
      <c r="B766" s="85" t="s">
        <v>125</v>
      </c>
      <c r="C766" s="85" t="s">
        <v>818</v>
      </c>
      <c r="D766" s="198">
        <v>2014</v>
      </c>
      <c r="E766" s="85" t="s">
        <v>67</v>
      </c>
      <c r="F766" s="197" t="s">
        <v>103</v>
      </c>
      <c r="G766" s="197" t="s">
        <v>103</v>
      </c>
      <c r="H766" s="197" t="s">
        <v>103</v>
      </c>
      <c r="I766" s="197" t="s">
        <v>103</v>
      </c>
      <c r="J766" s="197" t="s">
        <v>103</v>
      </c>
      <c r="K766" s="197" t="s">
        <v>103</v>
      </c>
      <c r="L766" s="197">
        <v>171</v>
      </c>
      <c r="M766" s="388">
        <v>204</v>
      </c>
      <c r="N766" s="388">
        <v>2973.42</v>
      </c>
      <c r="O766" s="388">
        <v>0</v>
      </c>
      <c r="P766" s="388">
        <v>87.5</v>
      </c>
      <c r="Q766" s="388">
        <v>0</v>
      </c>
      <c r="R766" s="388">
        <v>0</v>
      </c>
      <c r="S766" s="388">
        <v>3264.92</v>
      </c>
      <c r="T766" s="197">
        <v>99</v>
      </c>
      <c r="U766" s="197">
        <v>666</v>
      </c>
      <c r="V766" s="197">
        <v>0</v>
      </c>
      <c r="W766" s="197">
        <v>7</v>
      </c>
      <c r="X766" s="197">
        <v>0</v>
      </c>
      <c r="Y766" s="197">
        <v>0</v>
      </c>
      <c r="Z766" s="197">
        <v>772</v>
      </c>
      <c r="AA766" s="388">
        <v>849</v>
      </c>
      <c r="AB766" s="388">
        <v>5641.5</v>
      </c>
      <c r="AC766" s="388">
        <v>0</v>
      </c>
      <c r="AD766" s="388">
        <v>120.75</v>
      </c>
      <c r="AE766" s="388">
        <v>0</v>
      </c>
      <c r="AF766" s="388">
        <v>0</v>
      </c>
      <c r="AG766" s="388">
        <v>6611.25</v>
      </c>
      <c r="AH766" s="197">
        <v>119</v>
      </c>
      <c r="AI766" s="197">
        <v>814</v>
      </c>
      <c r="AJ766" s="197">
        <v>0</v>
      </c>
      <c r="AK766" s="197">
        <v>10</v>
      </c>
      <c r="AL766" s="197">
        <v>0</v>
      </c>
      <c r="AM766" s="197">
        <v>0</v>
      </c>
      <c r="AN766" s="197">
        <v>943</v>
      </c>
      <c r="AO766" s="388">
        <v>1053</v>
      </c>
      <c r="AP766" s="388">
        <v>8614.92</v>
      </c>
      <c r="AQ766" s="388">
        <v>0</v>
      </c>
      <c r="AR766" s="388">
        <v>208.25</v>
      </c>
      <c r="AS766" s="388">
        <v>0</v>
      </c>
      <c r="AT766" s="388">
        <v>0</v>
      </c>
      <c r="AU766" s="388">
        <v>9876.17</v>
      </c>
    </row>
    <row r="767" spans="2:47" s="105" customFormat="1" x14ac:dyDescent="0.2">
      <c r="B767" s="85" t="s">
        <v>125</v>
      </c>
      <c r="C767" s="85" t="s">
        <v>819</v>
      </c>
      <c r="D767" s="198">
        <v>2014</v>
      </c>
      <c r="E767" s="85" t="s">
        <v>68</v>
      </c>
      <c r="F767" s="197" t="s">
        <v>103</v>
      </c>
      <c r="G767" s="197" t="s">
        <v>103</v>
      </c>
      <c r="H767" s="197" t="s">
        <v>103</v>
      </c>
      <c r="I767" s="197" t="s">
        <v>103</v>
      </c>
      <c r="J767" s="197" t="s">
        <v>103</v>
      </c>
      <c r="K767" s="197" t="s">
        <v>103</v>
      </c>
      <c r="L767" s="197">
        <v>185</v>
      </c>
      <c r="M767" s="388">
        <v>554.41999999999996</v>
      </c>
      <c r="N767" s="388">
        <v>988.99</v>
      </c>
      <c r="O767" s="388">
        <v>1188.9100000000001</v>
      </c>
      <c r="P767" s="388">
        <v>40.5</v>
      </c>
      <c r="Q767" s="388">
        <v>75.25</v>
      </c>
      <c r="R767" s="388">
        <v>157.25</v>
      </c>
      <c r="S767" s="388">
        <v>3005.32</v>
      </c>
      <c r="T767" s="197">
        <v>717</v>
      </c>
      <c r="U767" s="197">
        <v>218</v>
      </c>
      <c r="V767" s="197">
        <v>62</v>
      </c>
      <c r="W767" s="197">
        <v>17</v>
      </c>
      <c r="X767" s="197">
        <v>35</v>
      </c>
      <c r="Y767" s="197">
        <v>17</v>
      </c>
      <c r="Z767" s="197">
        <v>1067</v>
      </c>
      <c r="AA767" s="388">
        <v>4947.0600000000004</v>
      </c>
      <c r="AB767" s="388">
        <v>2814.86</v>
      </c>
      <c r="AC767" s="388">
        <v>616.88</v>
      </c>
      <c r="AD767" s="388">
        <v>291.33</v>
      </c>
      <c r="AE767" s="388">
        <v>450.02</v>
      </c>
      <c r="AF767" s="388">
        <v>355.78</v>
      </c>
      <c r="AG767" s="388">
        <v>9475.93</v>
      </c>
      <c r="AH767" s="197">
        <v>781</v>
      </c>
      <c r="AI767" s="197">
        <v>269</v>
      </c>
      <c r="AJ767" s="197">
        <v>129</v>
      </c>
      <c r="AK767" s="197">
        <v>20</v>
      </c>
      <c r="AL767" s="197">
        <v>39</v>
      </c>
      <c r="AM767" s="197">
        <v>22</v>
      </c>
      <c r="AN767" s="197">
        <v>1262</v>
      </c>
      <c r="AO767" s="388">
        <v>5501.48</v>
      </c>
      <c r="AP767" s="388">
        <v>3845.27</v>
      </c>
      <c r="AQ767" s="388">
        <v>1805.79</v>
      </c>
      <c r="AR767" s="388">
        <v>331.83</v>
      </c>
      <c r="AS767" s="388">
        <v>525.27</v>
      </c>
      <c r="AT767" s="388">
        <v>513.03</v>
      </c>
      <c r="AU767" s="388">
        <v>12522.67</v>
      </c>
    </row>
    <row r="768" spans="2:47" s="105" customFormat="1" x14ac:dyDescent="0.2">
      <c r="B768" s="85" t="s">
        <v>125</v>
      </c>
      <c r="C768" s="85" t="s">
        <v>820</v>
      </c>
      <c r="D768" s="198">
        <v>2014</v>
      </c>
      <c r="E768" s="85" t="s">
        <v>69</v>
      </c>
      <c r="F768" s="197">
        <v>52</v>
      </c>
      <c r="G768" s="197">
        <v>227</v>
      </c>
      <c r="H768" s="197">
        <v>0</v>
      </c>
      <c r="I768" s="197">
        <v>17</v>
      </c>
      <c r="J768" s="197">
        <v>0</v>
      </c>
      <c r="K768" s="197">
        <v>0</v>
      </c>
      <c r="L768" s="197">
        <v>296</v>
      </c>
      <c r="M768" s="388">
        <v>390.92</v>
      </c>
      <c r="N768" s="388">
        <v>9644.39</v>
      </c>
      <c r="O768" s="388">
        <v>0</v>
      </c>
      <c r="P768" s="388">
        <v>382.84</v>
      </c>
      <c r="Q768" s="388">
        <v>0</v>
      </c>
      <c r="R768" s="388">
        <v>0</v>
      </c>
      <c r="S768" s="388">
        <v>10418.15</v>
      </c>
      <c r="T768" s="197">
        <v>723</v>
      </c>
      <c r="U768" s="197">
        <v>795</v>
      </c>
      <c r="V768" s="197">
        <v>0</v>
      </c>
      <c r="W768" s="197">
        <v>108</v>
      </c>
      <c r="X768" s="197">
        <v>0</v>
      </c>
      <c r="Y768" s="197">
        <v>0</v>
      </c>
      <c r="Z768" s="197">
        <v>1626</v>
      </c>
      <c r="AA768" s="388">
        <v>5393.57</v>
      </c>
      <c r="AB768" s="388">
        <v>9758.23</v>
      </c>
      <c r="AC768" s="388">
        <v>0</v>
      </c>
      <c r="AD768" s="388">
        <v>1321.04</v>
      </c>
      <c r="AE768" s="388">
        <v>0</v>
      </c>
      <c r="AF768" s="388">
        <v>0</v>
      </c>
      <c r="AG768" s="388">
        <v>16472.84</v>
      </c>
      <c r="AH768" s="197">
        <v>803</v>
      </c>
      <c r="AI768" s="197">
        <v>1022</v>
      </c>
      <c r="AJ768" s="197">
        <v>0</v>
      </c>
      <c r="AK768" s="197">
        <v>126</v>
      </c>
      <c r="AL768" s="197">
        <v>0</v>
      </c>
      <c r="AM768" s="197">
        <v>0</v>
      </c>
      <c r="AN768" s="197">
        <v>1951</v>
      </c>
      <c r="AO768" s="388">
        <v>5919.89</v>
      </c>
      <c r="AP768" s="388">
        <v>19402.62</v>
      </c>
      <c r="AQ768" s="388">
        <v>0</v>
      </c>
      <c r="AR768" s="388">
        <v>1723.38</v>
      </c>
      <c r="AS768" s="388">
        <v>0</v>
      </c>
      <c r="AT768" s="388">
        <v>0</v>
      </c>
      <c r="AU768" s="388">
        <v>27045.89</v>
      </c>
    </row>
    <row r="769" spans="2:47" s="105" customFormat="1" x14ac:dyDescent="0.2">
      <c r="B769" s="85" t="s">
        <v>125</v>
      </c>
      <c r="C769" s="85" t="s">
        <v>821</v>
      </c>
      <c r="D769" s="198">
        <v>2014</v>
      </c>
      <c r="E769" s="85" t="s">
        <v>70</v>
      </c>
      <c r="F769" s="197">
        <v>274</v>
      </c>
      <c r="G769" s="197">
        <v>38</v>
      </c>
      <c r="H769" s="197">
        <v>0</v>
      </c>
      <c r="I769" s="197">
        <v>49</v>
      </c>
      <c r="J769" s="197">
        <v>0</v>
      </c>
      <c r="K769" s="197">
        <v>0</v>
      </c>
      <c r="L769" s="197">
        <v>361</v>
      </c>
      <c r="M769" s="388">
        <v>1828.75</v>
      </c>
      <c r="N769" s="388">
        <v>416.5</v>
      </c>
      <c r="O769" s="388">
        <v>0</v>
      </c>
      <c r="P769" s="388">
        <v>666.75</v>
      </c>
      <c r="Q769" s="388">
        <v>0</v>
      </c>
      <c r="R769" s="388">
        <v>0</v>
      </c>
      <c r="S769" s="388">
        <v>2912</v>
      </c>
      <c r="T769" s="197">
        <v>2223</v>
      </c>
      <c r="U769" s="197">
        <v>243</v>
      </c>
      <c r="V769" s="197">
        <v>0</v>
      </c>
      <c r="W769" s="197">
        <v>489</v>
      </c>
      <c r="X769" s="197">
        <v>0</v>
      </c>
      <c r="Y769" s="197">
        <v>0</v>
      </c>
      <c r="Z769" s="197">
        <v>2955</v>
      </c>
      <c r="AA769" s="388">
        <v>18090.75</v>
      </c>
      <c r="AB769" s="388">
        <v>2348.25</v>
      </c>
      <c r="AC769" s="388">
        <v>0</v>
      </c>
      <c r="AD769" s="388">
        <v>6192.25</v>
      </c>
      <c r="AE769" s="388">
        <v>0</v>
      </c>
      <c r="AF769" s="388">
        <v>0</v>
      </c>
      <c r="AG769" s="388">
        <v>26631.25</v>
      </c>
      <c r="AH769" s="197">
        <v>2562</v>
      </c>
      <c r="AI769" s="197">
        <v>281</v>
      </c>
      <c r="AJ769" s="197">
        <v>0</v>
      </c>
      <c r="AK769" s="197">
        <v>538</v>
      </c>
      <c r="AL769" s="197">
        <v>0</v>
      </c>
      <c r="AM769" s="197">
        <v>0</v>
      </c>
      <c r="AN769" s="197">
        <v>3381</v>
      </c>
      <c r="AO769" s="388">
        <v>20151.75</v>
      </c>
      <c r="AP769" s="388">
        <v>2764.75</v>
      </c>
      <c r="AQ769" s="388">
        <v>0</v>
      </c>
      <c r="AR769" s="388">
        <v>6859</v>
      </c>
      <c r="AS769" s="388">
        <v>0</v>
      </c>
      <c r="AT769" s="388">
        <v>0</v>
      </c>
      <c r="AU769" s="388">
        <v>29775.5</v>
      </c>
    </row>
    <row r="770" spans="2:47" s="105" customFormat="1" x14ac:dyDescent="0.2">
      <c r="B770" s="85" t="s">
        <v>125</v>
      </c>
      <c r="C770" s="85" t="s">
        <v>822</v>
      </c>
      <c r="D770" s="198">
        <v>2014</v>
      </c>
      <c r="E770" s="85" t="s">
        <v>71</v>
      </c>
      <c r="F770" s="197">
        <v>31</v>
      </c>
      <c r="G770" s="197">
        <v>0</v>
      </c>
      <c r="H770" s="197">
        <v>0</v>
      </c>
      <c r="I770" s="197">
        <v>0</v>
      </c>
      <c r="J770" s="197">
        <v>0</v>
      </c>
      <c r="K770" s="197">
        <v>0</v>
      </c>
      <c r="L770" s="197">
        <v>31</v>
      </c>
      <c r="M770" s="388">
        <v>834.68</v>
      </c>
      <c r="N770" s="388">
        <v>0</v>
      </c>
      <c r="O770" s="388">
        <v>0</v>
      </c>
      <c r="P770" s="388">
        <v>0</v>
      </c>
      <c r="Q770" s="388">
        <v>0</v>
      </c>
      <c r="R770" s="388">
        <v>0</v>
      </c>
      <c r="S770" s="388">
        <v>834.68</v>
      </c>
      <c r="T770" s="197">
        <v>242</v>
      </c>
      <c r="U770" s="197">
        <v>0</v>
      </c>
      <c r="V770" s="197">
        <v>0</v>
      </c>
      <c r="W770" s="197">
        <v>0</v>
      </c>
      <c r="X770" s="197">
        <v>0</v>
      </c>
      <c r="Y770" s="197">
        <v>0</v>
      </c>
      <c r="Z770" s="197">
        <v>242</v>
      </c>
      <c r="AA770" s="388">
        <v>1726.56</v>
      </c>
      <c r="AB770" s="388">
        <v>0</v>
      </c>
      <c r="AC770" s="388">
        <v>0</v>
      </c>
      <c r="AD770" s="388">
        <v>0</v>
      </c>
      <c r="AE770" s="388">
        <v>0</v>
      </c>
      <c r="AF770" s="388">
        <v>0</v>
      </c>
      <c r="AG770" s="388">
        <v>1726.56</v>
      </c>
      <c r="AH770" s="197">
        <v>273</v>
      </c>
      <c r="AI770" s="197">
        <v>0</v>
      </c>
      <c r="AJ770" s="197">
        <v>0</v>
      </c>
      <c r="AK770" s="197">
        <v>0</v>
      </c>
      <c r="AL770" s="197">
        <v>0</v>
      </c>
      <c r="AM770" s="197">
        <v>0</v>
      </c>
      <c r="AN770" s="197">
        <v>273</v>
      </c>
      <c r="AO770" s="388">
        <v>2561.2399999999998</v>
      </c>
      <c r="AP770" s="388">
        <v>0</v>
      </c>
      <c r="AQ770" s="388">
        <v>0</v>
      </c>
      <c r="AR770" s="388">
        <v>0</v>
      </c>
      <c r="AS770" s="388">
        <v>0</v>
      </c>
      <c r="AT770" s="388">
        <v>0</v>
      </c>
      <c r="AU770" s="388">
        <v>2561.2399999999998</v>
      </c>
    </row>
    <row r="771" spans="2:47" s="105" customFormat="1" x14ac:dyDescent="0.2">
      <c r="B771" s="85" t="s">
        <v>125</v>
      </c>
      <c r="C771" s="85" t="s">
        <v>823</v>
      </c>
      <c r="D771" s="198">
        <v>2014</v>
      </c>
      <c r="E771" s="85" t="s">
        <v>72</v>
      </c>
      <c r="F771" s="197" t="s">
        <v>103</v>
      </c>
      <c r="G771" s="197" t="s">
        <v>103</v>
      </c>
      <c r="H771" s="197" t="s">
        <v>103</v>
      </c>
      <c r="I771" s="197" t="s">
        <v>103</v>
      </c>
      <c r="J771" s="197" t="s">
        <v>103</v>
      </c>
      <c r="K771" s="197" t="s">
        <v>103</v>
      </c>
      <c r="L771" s="197">
        <v>125</v>
      </c>
      <c r="M771" s="388">
        <v>203.36</v>
      </c>
      <c r="N771" s="388">
        <v>1155.25</v>
      </c>
      <c r="O771" s="388">
        <v>0</v>
      </c>
      <c r="P771" s="388">
        <v>80</v>
      </c>
      <c r="Q771" s="388">
        <v>0</v>
      </c>
      <c r="R771" s="388">
        <v>0</v>
      </c>
      <c r="S771" s="388">
        <v>1438.61</v>
      </c>
      <c r="T771" s="197">
        <v>386</v>
      </c>
      <c r="U771" s="197">
        <v>778</v>
      </c>
      <c r="V771" s="197">
        <v>0</v>
      </c>
      <c r="W771" s="197">
        <v>63</v>
      </c>
      <c r="X771" s="197">
        <v>0</v>
      </c>
      <c r="Y771" s="197">
        <v>0</v>
      </c>
      <c r="Z771" s="197">
        <v>1227</v>
      </c>
      <c r="AA771" s="388">
        <v>1832.02</v>
      </c>
      <c r="AB771" s="388">
        <v>6633.83</v>
      </c>
      <c r="AC771" s="388">
        <v>0</v>
      </c>
      <c r="AD771" s="388">
        <v>643.80999999999995</v>
      </c>
      <c r="AE771" s="388">
        <v>0</v>
      </c>
      <c r="AF771" s="388">
        <v>0</v>
      </c>
      <c r="AG771" s="388">
        <v>9109.66</v>
      </c>
      <c r="AH771" s="197">
        <v>421</v>
      </c>
      <c r="AI771" s="197">
        <v>869</v>
      </c>
      <c r="AJ771" s="197">
        <v>0</v>
      </c>
      <c r="AK771" s="197">
        <v>65</v>
      </c>
      <c r="AL771" s="197">
        <v>0</v>
      </c>
      <c r="AM771" s="197">
        <v>0</v>
      </c>
      <c r="AN771" s="197">
        <v>1355</v>
      </c>
      <c r="AO771" s="388">
        <v>2035.38</v>
      </c>
      <c r="AP771" s="388">
        <v>7801.58</v>
      </c>
      <c r="AQ771" s="388">
        <v>0</v>
      </c>
      <c r="AR771" s="388">
        <v>723.81</v>
      </c>
      <c r="AS771" s="388">
        <v>0</v>
      </c>
      <c r="AT771" s="388">
        <v>0</v>
      </c>
      <c r="AU771" s="388">
        <v>10560.77</v>
      </c>
    </row>
    <row r="772" spans="2:47" s="105" customFormat="1" x14ac:dyDescent="0.2">
      <c r="B772" s="85" t="s">
        <v>125</v>
      </c>
      <c r="C772" s="85" t="s">
        <v>824</v>
      </c>
      <c r="D772" s="198">
        <v>2014</v>
      </c>
      <c r="E772" s="85" t="s">
        <v>73</v>
      </c>
      <c r="F772" s="197" t="s">
        <v>103</v>
      </c>
      <c r="G772" s="197" t="s">
        <v>103</v>
      </c>
      <c r="H772" s="197" t="s">
        <v>103</v>
      </c>
      <c r="I772" s="197" t="s">
        <v>103</v>
      </c>
      <c r="J772" s="197" t="s">
        <v>103</v>
      </c>
      <c r="K772" s="197" t="s">
        <v>103</v>
      </c>
      <c r="L772" s="197">
        <v>495</v>
      </c>
      <c r="M772" s="388">
        <v>423.25</v>
      </c>
      <c r="N772" s="388">
        <v>3497.65</v>
      </c>
      <c r="O772" s="388">
        <v>12101.58</v>
      </c>
      <c r="P772" s="388">
        <v>93.5</v>
      </c>
      <c r="Q772" s="388">
        <v>45.5</v>
      </c>
      <c r="R772" s="388">
        <v>397.05</v>
      </c>
      <c r="S772" s="388">
        <v>16558.53</v>
      </c>
      <c r="T772" s="197">
        <v>759</v>
      </c>
      <c r="U772" s="197">
        <v>638</v>
      </c>
      <c r="V772" s="197">
        <v>46</v>
      </c>
      <c r="W772" s="197">
        <v>49</v>
      </c>
      <c r="X772" s="197">
        <v>20</v>
      </c>
      <c r="Y772" s="197">
        <v>11</v>
      </c>
      <c r="Z772" s="197">
        <v>1523</v>
      </c>
      <c r="AA772" s="388">
        <v>5362.08</v>
      </c>
      <c r="AB772" s="388">
        <v>4391.3900000000003</v>
      </c>
      <c r="AC772" s="388">
        <v>2188.6999999999998</v>
      </c>
      <c r="AD772" s="388">
        <v>798.25</v>
      </c>
      <c r="AE772" s="388">
        <v>448.5</v>
      </c>
      <c r="AF772" s="388">
        <v>240</v>
      </c>
      <c r="AG772" s="388">
        <v>13428.92</v>
      </c>
      <c r="AH772" s="197">
        <v>851</v>
      </c>
      <c r="AI772" s="197">
        <v>798</v>
      </c>
      <c r="AJ772" s="197">
        <v>287</v>
      </c>
      <c r="AK772" s="197">
        <v>55</v>
      </c>
      <c r="AL772" s="197">
        <v>22</v>
      </c>
      <c r="AM772" s="197">
        <v>20</v>
      </c>
      <c r="AN772" s="197">
        <v>2033</v>
      </c>
      <c r="AO772" s="388">
        <v>5785.33</v>
      </c>
      <c r="AP772" s="388">
        <v>7968.54</v>
      </c>
      <c r="AQ772" s="388">
        <v>14321.28</v>
      </c>
      <c r="AR772" s="388">
        <v>891.75</v>
      </c>
      <c r="AS772" s="388">
        <v>494</v>
      </c>
      <c r="AT772" s="388">
        <v>637.04999999999995</v>
      </c>
      <c r="AU772" s="388">
        <v>30097.95</v>
      </c>
    </row>
    <row r="773" spans="2:47" s="105" customFormat="1" x14ac:dyDescent="0.2">
      <c r="B773" s="85" t="s">
        <v>125</v>
      </c>
      <c r="C773" s="85" t="s">
        <v>825</v>
      </c>
      <c r="D773" s="198">
        <v>2014</v>
      </c>
      <c r="E773" s="85" t="s">
        <v>74</v>
      </c>
      <c r="F773" s="197" t="s">
        <v>103</v>
      </c>
      <c r="G773" s="197" t="s">
        <v>103</v>
      </c>
      <c r="H773" s="197" t="s">
        <v>103</v>
      </c>
      <c r="I773" s="197" t="s">
        <v>103</v>
      </c>
      <c r="J773" s="197" t="s">
        <v>103</v>
      </c>
      <c r="K773" s="197" t="s">
        <v>103</v>
      </c>
      <c r="L773" s="197">
        <v>113</v>
      </c>
      <c r="M773" s="388">
        <v>672.66</v>
      </c>
      <c r="N773" s="388">
        <v>234</v>
      </c>
      <c r="O773" s="388">
        <v>41.25</v>
      </c>
      <c r="P773" s="388">
        <v>11.5</v>
      </c>
      <c r="Q773" s="388">
        <v>22</v>
      </c>
      <c r="R773" s="388">
        <v>0</v>
      </c>
      <c r="S773" s="388">
        <v>981.41</v>
      </c>
      <c r="T773" s="197" t="s">
        <v>103</v>
      </c>
      <c r="U773" s="197" t="s">
        <v>103</v>
      </c>
      <c r="V773" s="197" t="s">
        <v>103</v>
      </c>
      <c r="W773" s="197" t="s">
        <v>103</v>
      </c>
      <c r="X773" s="197" t="s">
        <v>103</v>
      </c>
      <c r="Y773" s="197" t="s">
        <v>103</v>
      </c>
      <c r="Z773" s="197">
        <v>1259</v>
      </c>
      <c r="AA773" s="388">
        <v>3897.5</v>
      </c>
      <c r="AB773" s="388">
        <v>3397</v>
      </c>
      <c r="AC773" s="388">
        <v>313</v>
      </c>
      <c r="AD773" s="388">
        <v>573.78</v>
      </c>
      <c r="AE773" s="388">
        <v>15.42</v>
      </c>
      <c r="AF773" s="388">
        <v>16</v>
      </c>
      <c r="AG773" s="388">
        <v>8212.7000000000007</v>
      </c>
      <c r="AH773" s="53" t="s">
        <v>103</v>
      </c>
      <c r="AI773" s="53" t="s">
        <v>103</v>
      </c>
      <c r="AJ773" s="53" t="s">
        <v>103</v>
      </c>
      <c r="AK773" s="53" t="s">
        <v>103</v>
      </c>
      <c r="AL773" s="53" t="s">
        <v>103</v>
      </c>
      <c r="AM773" s="53" t="s">
        <v>103</v>
      </c>
      <c r="AN773" s="197">
        <v>1372</v>
      </c>
      <c r="AO773" s="388">
        <v>4570.16</v>
      </c>
      <c r="AP773" s="388">
        <v>3631</v>
      </c>
      <c r="AQ773" s="388">
        <v>354.25</v>
      </c>
      <c r="AR773" s="388">
        <v>585.28</v>
      </c>
      <c r="AS773" s="388">
        <v>37.42</v>
      </c>
      <c r="AT773" s="388">
        <v>16</v>
      </c>
      <c r="AU773" s="388">
        <v>9194.11</v>
      </c>
    </row>
    <row r="774" spans="2:47" s="105" customFormat="1" x14ac:dyDescent="0.2">
      <c r="B774" s="85" t="s">
        <v>125</v>
      </c>
      <c r="C774" s="85" t="s">
        <v>826</v>
      </c>
      <c r="D774" s="198">
        <v>2014</v>
      </c>
      <c r="E774" s="85" t="s">
        <v>75</v>
      </c>
      <c r="F774" s="197" t="s">
        <v>103</v>
      </c>
      <c r="G774" s="197" t="s">
        <v>103</v>
      </c>
      <c r="H774" s="197" t="s">
        <v>103</v>
      </c>
      <c r="I774" s="197" t="s">
        <v>103</v>
      </c>
      <c r="J774" s="197" t="s">
        <v>103</v>
      </c>
      <c r="K774" s="197" t="s">
        <v>103</v>
      </c>
      <c r="L774" s="197">
        <v>30</v>
      </c>
      <c r="M774" s="388">
        <v>128.75</v>
      </c>
      <c r="N774" s="388">
        <v>0</v>
      </c>
      <c r="O774" s="388">
        <v>0</v>
      </c>
      <c r="P774" s="388">
        <v>0</v>
      </c>
      <c r="Q774" s="388">
        <v>9.5</v>
      </c>
      <c r="R774" s="388">
        <v>0</v>
      </c>
      <c r="S774" s="388">
        <v>138.25</v>
      </c>
      <c r="T774" s="197">
        <v>304</v>
      </c>
      <c r="U774" s="197">
        <v>0</v>
      </c>
      <c r="V774" s="197">
        <v>11</v>
      </c>
      <c r="W774" s="197">
        <v>0</v>
      </c>
      <c r="X774" s="197">
        <v>26</v>
      </c>
      <c r="Y774" s="197">
        <v>0</v>
      </c>
      <c r="Z774" s="197">
        <v>341</v>
      </c>
      <c r="AA774" s="388">
        <v>1720.5</v>
      </c>
      <c r="AB774" s="388">
        <v>0</v>
      </c>
      <c r="AC774" s="388">
        <v>32.5</v>
      </c>
      <c r="AD774" s="388">
        <v>0</v>
      </c>
      <c r="AE774" s="388">
        <v>416.75</v>
      </c>
      <c r="AF774" s="388">
        <v>0</v>
      </c>
      <c r="AG774" s="388">
        <v>2169.75</v>
      </c>
      <c r="AH774" s="197">
        <v>333</v>
      </c>
      <c r="AI774" s="197">
        <v>0</v>
      </c>
      <c r="AJ774" s="197">
        <v>11</v>
      </c>
      <c r="AK774" s="197">
        <v>0</v>
      </c>
      <c r="AL774" s="197">
        <v>27</v>
      </c>
      <c r="AM774" s="197">
        <v>0</v>
      </c>
      <c r="AN774" s="197">
        <v>371</v>
      </c>
      <c r="AO774" s="388">
        <v>1849.25</v>
      </c>
      <c r="AP774" s="388">
        <v>0</v>
      </c>
      <c r="AQ774" s="388">
        <v>32.5</v>
      </c>
      <c r="AR774" s="388">
        <v>0</v>
      </c>
      <c r="AS774" s="388">
        <v>426.25</v>
      </c>
      <c r="AT774" s="388">
        <v>0</v>
      </c>
      <c r="AU774" s="388">
        <v>2308</v>
      </c>
    </row>
    <row r="775" spans="2:47" s="105" customFormat="1" x14ac:dyDescent="0.2">
      <c r="B775" s="85" t="s">
        <v>125</v>
      </c>
      <c r="C775" s="85" t="s">
        <v>827</v>
      </c>
      <c r="D775" s="198">
        <v>2014</v>
      </c>
      <c r="E775" s="85" t="s">
        <v>76</v>
      </c>
      <c r="F775" s="197">
        <v>26</v>
      </c>
      <c r="G775" s="197">
        <v>332</v>
      </c>
      <c r="H775" s="197">
        <v>0</v>
      </c>
      <c r="I775" s="197">
        <v>7</v>
      </c>
      <c r="J775" s="197">
        <v>0</v>
      </c>
      <c r="K775" s="197">
        <v>0</v>
      </c>
      <c r="L775" s="197">
        <v>365</v>
      </c>
      <c r="M775" s="388">
        <v>258.83</v>
      </c>
      <c r="N775" s="388">
        <v>7237.67</v>
      </c>
      <c r="O775" s="388">
        <v>0</v>
      </c>
      <c r="P775" s="388">
        <v>277.27999999999997</v>
      </c>
      <c r="Q775" s="388">
        <v>0</v>
      </c>
      <c r="R775" s="388">
        <v>0</v>
      </c>
      <c r="S775" s="388">
        <v>7773.78</v>
      </c>
      <c r="T775" s="197">
        <v>256</v>
      </c>
      <c r="U775" s="197">
        <v>1142</v>
      </c>
      <c r="V775" s="197">
        <v>0</v>
      </c>
      <c r="W775" s="197">
        <v>61</v>
      </c>
      <c r="X775" s="197">
        <v>0</v>
      </c>
      <c r="Y775" s="197">
        <v>0</v>
      </c>
      <c r="Z775" s="197">
        <v>1459</v>
      </c>
      <c r="AA775" s="388">
        <v>2590.21</v>
      </c>
      <c r="AB775" s="388">
        <v>10112.19</v>
      </c>
      <c r="AC775" s="388">
        <v>0</v>
      </c>
      <c r="AD775" s="388">
        <v>1204.95</v>
      </c>
      <c r="AE775" s="388">
        <v>0</v>
      </c>
      <c r="AF775" s="388">
        <v>0</v>
      </c>
      <c r="AG775" s="388">
        <v>13907.35</v>
      </c>
      <c r="AH775" s="197">
        <v>290</v>
      </c>
      <c r="AI775" s="197">
        <v>1475</v>
      </c>
      <c r="AJ775" s="197">
        <v>0</v>
      </c>
      <c r="AK775" s="197">
        <v>68</v>
      </c>
      <c r="AL775" s="197">
        <v>0</v>
      </c>
      <c r="AM775" s="197">
        <v>0</v>
      </c>
      <c r="AN775" s="197">
        <v>1833</v>
      </c>
      <c r="AO775" s="388">
        <v>2954.48</v>
      </c>
      <c r="AP775" s="388">
        <v>17395.86</v>
      </c>
      <c r="AQ775" s="388">
        <v>0</v>
      </c>
      <c r="AR775" s="388">
        <v>1482.23</v>
      </c>
      <c r="AS775" s="388">
        <v>0</v>
      </c>
      <c r="AT775" s="388">
        <v>0</v>
      </c>
      <c r="AU775" s="388">
        <v>21832.57</v>
      </c>
    </row>
    <row r="776" spans="2:47" s="105" customFormat="1" x14ac:dyDescent="0.2">
      <c r="B776" s="85" t="s">
        <v>125</v>
      </c>
      <c r="C776" s="85" t="s">
        <v>828</v>
      </c>
      <c r="D776" s="198">
        <v>2014</v>
      </c>
      <c r="E776" s="85" t="s">
        <v>77</v>
      </c>
      <c r="F776" s="197">
        <v>173</v>
      </c>
      <c r="G776" s="197">
        <v>237</v>
      </c>
      <c r="H776" s="197">
        <v>195</v>
      </c>
      <c r="I776" s="197">
        <v>30</v>
      </c>
      <c r="J776" s="197">
        <v>5</v>
      </c>
      <c r="K776" s="197">
        <v>29</v>
      </c>
      <c r="L776" s="197">
        <v>669</v>
      </c>
      <c r="M776" s="388">
        <v>3136.7</v>
      </c>
      <c r="N776" s="388">
        <v>4919.5</v>
      </c>
      <c r="O776" s="388">
        <v>5314.59</v>
      </c>
      <c r="P776" s="388">
        <v>729.75</v>
      </c>
      <c r="Q776" s="388">
        <v>185.5</v>
      </c>
      <c r="R776" s="388">
        <v>1379.75</v>
      </c>
      <c r="S776" s="388">
        <v>15665.79</v>
      </c>
      <c r="T776" s="197">
        <v>2171</v>
      </c>
      <c r="U776" s="197">
        <v>525</v>
      </c>
      <c r="V776" s="197">
        <v>35</v>
      </c>
      <c r="W776" s="197">
        <v>167</v>
      </c>
      <c r="X776" s="197">
        <v>6</v>
      </c>
      <c r="Y776" s="197">
        <v>6</v>
      </c>
      <c r="Z776" s="197">
        <v>2910</v>
      </c>
      <c r="AA776" s="388">
        <v>16065.48</v>
      </c>
      <c r="AB776" s="388">
        <v>7841.75</v>
      </c>
      <c r="AC776" s="388">
        <v>745.75</v>
      </c>
      <c r="AD776" s="388">
        <v>2666</v>
      </c>
      <c r="AE776" s="388">
        <v>105.25</v>
      </c>
      <c r="AF776" s="388">
        <v>196.5</v>
      </c>
      <c r="AG776" s="388">
        <v>27620.73</v>
      </c>
      <c r="AH776" s="197">
        <v>2351</v>
      </c>
      <c r="AI776" s="197">
        <v>783</v>
      </c>
      <c r="AJ776" s="197">
        <v>241</v>
      </c>
      <c r="AK776" s="197">
        <v>198</v>
      </c>
      <c r="AL776" s="197">
        <v>12</v>
      </c>
      <c r="AM776" s="197">
        <v>35</v>
      </c>
      <c r="AN776" s="197">
        <v>3620</v>
      </c>
      <c r="AO776" s="388">
        <v>19233.18</v>
      </c>
      <c r="AP776" s="388">
        <v>12962.25</v>
      </c>
      <c r="AQ776" s="388">
        <v>6196.84</v>
      </c>
      <c r="AR776" s="388">
        <v>3405.75</v>
      </c>
      <c r="AS776" s="388">
        <v>306.75</v>
      </c>
      <c r="AT776" s="388">
        <v>1576.25</v>
      </c>
      <c r="AU776" s="388">
        <v>43681.02</v>
      </c>
    </row>
    <row r="777" spans="2:47" s="105" customFormat="1" x14ac:dyDescent="0.2">
      <c r="B777" s="85" t="s">
        <v>125</v>
      </c>
      <c r="C777" s="85" t="s">
        <v>829</v>
      </c>
      <c r="D777" s="198">
        <v>2014</v>
      </c>
      <c r="E777" s="85" t="s">
        <v>78</v>
      </c>
      <c r="F777" s="197" t="s">
        <v>103</v>
      </c>
      <c r="G777" s="197" t="s">
        <v>103</v>
      </c>
      <c r="H777" s="197" t="s">
        <v>103</v>
      </c>
      <c r="I777" s="197" t="s">
        <v>103</v>
      </c>
      <c r="J777" s="197" t="s">
        <v>103</v>
      </c>
      <c r="K777" s="197" t="s">
        <v>103</v>
      </c>
      <c r="L777" s="197">
        <v>382</v>
      </c>
      <c r="M777" s="388">
        <v>287.99</v>
      </c>
      <c r="N777" s="388">
        <v>2201.5</v>
      </c>
      <c r="O777" s="388">
        <v>7411.5</v>
      </c>
      <c r="P777" s="388">
        <v>27.25</v>
      </c>
      <c r="Q777" s="388">
        <v>85</v>
      </c>
      <c r="R777" s="388">
        <v>466</v>
      </c>
      <c r="S777" s="388">
        <v>10479.24</v>
      </c>
      <c r="T777" s="197">
        <v>118</v>
      </c>
      <c r="U777" s="197">
        <v>385</v>
      </c>
      <c r="V777" s="197">
        <v>233</v>
      </c>
      <c r="W777" s="197">
        <v>13</v>
      </c>
      <c r="X777" s="197">
        <v>4</v>
      </c>
      <c r="Y777" s="197">
        <v>59</v>
      </c>
      <c r="Z777" s="197">
        <v>862</v>
      </c>
      <c r="AA777" s="388">
        <v>989.92</v>
      </c>
      <c r="AB777" s="388">
        <v>3494.75</v>
      </c>
      <c r="AC777" s="388">
        <v>2571.25</v>
      </c>
      <c r="AD777" s="388">
        <v>167.66</v>
      </c>
      <c r="AE777" s="388">
        <v>59.91</v>
      </c>
      <c r="AF777" s="388">
        <v>826</v>
      </c>
      <c r="AG777" s="388">
        <v>8109.49</v>
      </c>
      <c r="AH777" s="197">
        <v>140</v>
      </c>
      <c r="AI777" s="197">
        <v>476</v>
      </c>
      <c r="AJ777" s="197">
        <v>485</v>
      </c>
      <c r="AK777" s="197">
        <v>15</v>
      </c>
      <c r="AL777" s="197">
        <v>6</v>
      </c>
      <c r="AM777" s="197">
        <v>70</v>
      </c>
      <c r="AN777" s="197">
        <v>1245</v>
      </c>
      <c r="AO777" s="388">
        <v>1277.9100000000001</v>
      </c>
      <c r="AP777" s="388">
        <v>5715.25</v>
      </c>
      <c r="AQ777" s="388">
        <v>9982.75</v>
      </c>
      <c r="AR777" s="388">
        <v>194.91</v>
      </c>
      <c r="AS777" s="388">
        <v>144.91</v>
      </c>
      <c r="AT777" s="388">
        <v>1292</v>
      </c>
      <c r="AU777" s="388">
        <v>18607.73</v>
      </c>
    </row>
    <row r="778" spans="2:47" s="105" customFormat="1" x14ac:dyDescent="0.2">
      <c r="B778" s="85" t="s">
        <v>125</v>
      </c>
      <c r="C778" s="85" t="s">
        <v>830</v>
      </c>
      <c r="D778" s="198">
        <v>2014</v>
      </c>
      <c r="E778" s="85" t="s">
        <v>79</v>
      </c>
      <c r="F778" s="197" t="s">
        <v>103</v>
      </c>
      <c r="G778" s="197" t="s">
        <v>103</v>
      </c>
      <c r="H778" s="197" t="s">
        <v>103</v>
      </c>
      <c r="I778" s="197" t="s">
        <v>103</v>
      </c>
      <c r="J778" s="197" t="s">
        <v>103</v>
      </c>
      <c r="K778" s="197" t="s">
        <v>103</v>
      </c>
      <c r="L778" s="197">
        <v>186</v>
      </c>
      <c r="M778" s="388">
        <v>1084.01</v>
      </c>
      <c r="N778" s="388">
        <v>94.5</v>
      </c>
      <c r="O778" s="388">
        <v>10</v>
      </c>
      <c r="P778" s="388">
        <v>176.34</v>
      </c>
      <c r="Q778" s="388">
        <v>7</v>
      </c>
      <c r="R778" s="388">
        <v>15.5</v>
      </c>
      <c r="S778" s="388">
        <v>1387.35</v>
      </c>
      <c r="T778" s="197">
        <v>1218</v>
      </c>
      <c r="U778" s="197">
        <v>12</v>
      </c>
      <c r="V778" s="197">
        <v>4</v>
      </c>
      <c r="W778" s="197">
        <v>45</v>
      </c>
      <c r="X778" s="197">
        <v>10</v>
      </c>
      <c r="Y778" s="197">
        <v>0</v>
      </c>
      <c r="Z778" s="197">
        <v>1289</v>
      </c>
      <c r="AA778" s="388">
        <v>9119.86</v>
      </c>
      <c r="AB778" s="388">
        <v>151.59</v>
      </c>
      <c r="AC778" s="388">
        <v>6</v>
      </c>
      <c r="AD778" s="388">
        <v>606.9</v>
      </c>
      <c r="AE778" s="388">
        <v>81.25</v>
      </c>
      <c r="AF778" s="388">
        <v>0</v>
      </c>
      <c r="AG778" s="388">
        <v>9965.6</v>
      </c>
      <c r="AH778" s="53" t="s">
        <v>103</v>
      </c>
      <c r="AI778" s="53" t="s">
        <v>103</v>
      </c>
      <c r="AJ778" s="53" t="s">
        <v>103</v>
      </c>
      <c r="AK778" s="53" t="s">
        <v>103</v>
      </c>
      <c r="AL778" s="53" t="s">
        <v>103</v>
      </c>
      <c r="AM778" s="53" t="s">
        <v>103</v>
      </c>
      <c r="AN778" s="197">
        <v>1536</v>
      </c>
      <c r="AO778" s="388">
        <v>10345.870000000001</v>
      </c>
      <c r="AP778" s="388">
        <v>291.58999999999997</v>
      </c>
      <c r="AQ778" s="388">
        <v>158.25</v>
      </c>
      <c r="AR778" s="388">
        <v>800.24</v>
      </c>
      <c r="AS778" s="388">
        <v>88.25</v>
      </c>
      <c r="AT778" s="388">
        <v>43</v>
      </c>
      <c r="AU778" s="388">
        <v>11727.2</v>
      </c>
    </row>
    <row r="779" spans="2:47" s="105" customFormat="1" x14ac:dyDescent="0.2">
      <c r="B779" s="85" t="s">
        <v>125</v>
      </c>
      <c r="C779" s="85" t="s">
        <v>831</v>
      </c>
      <c r="D779" s="198">
        <v>2014</v>
      </c>
      <c r="E779" s="85" t="s">
        <v>80</v>
      </c>
      <c r="F779" s="197">
        <v>42</v>
      </c>
      <c r="G779" s="197">
        <v>520</v>
      </c>
      <c r="H779" s="197">
        <v>0</v>
      </c>
      <c r="I779" s="197">
        <v>7</v>
      </c>
      <c r="J779" s="197">
        <v>0</v>
      </c>
      <c r="K779" s="197">
        <v>0</v>
      </c>
      <c r="L779" s="197">
        <v>569</v>
      </c>
      <c r="M779" s="388">
        <v>453.01</v>
      </c>
      <c r="N779" s="388">
        <v>5722.1</v>
      </c>
      <c r="O779" s="388">
        <v>0</v>
      </c>
      <c r="P779" s="388">
        <v>76.930000000000007</v>
      </c>
      <c r="Q779" s="388">
        <v>0</v>
      </c>
      <c r="R779" s="388">
        <v>0</v>
      </c>
      <c r="S779" s="388">
        <v>6252.04</v>
      </c>
      <c r="T779" s="197">
        <v>243</v>
      </c>
      <c r="U779" s="197">
        <v>1219</v>
      </c>
      <c r="V779" s="197">
        <v>0</v>
      </c>
      <c r="W779" s="197">
        <v>29</v>
      </c>
      <c r="X779" s="197">
        <v>0</v>
      </c>
      <c r="Y779" s="197">
        <v>0</v>
      </c>
      <c r="Z779" s="197">
        <v>1491</v>
      </c>
      <c r="AA779" s="388">
        <v>2656.38</v>
      </c>
      <c r="AB779" s="388">
        <v>9023.42</v>
      </c>
      <c r="AC779" s="388">
        <v>0</v>
      </c>
      <c r="AD779" s="388">
        <v>497.42</v>
      </c>
      <c r="AE779" s="388">
        <v>0</v>
      </c>
      <c r="AF779" s="388">
        <v>0</v>
      </c>
      <c r="AG779" s="388">
        <v>12177.22</v>
      </c>
      <c r="AH779" s="197">
        <v>285</v>
      </c>
      <c r="AI779" s="197">
        <v>1754</v>
      </c>
      <c r="AJ779" s="197">
        <v>0</v>
      </c>
      <c r="AK779" s="197">
        <v>36</v>
      </c>
      <c r="AL779" s="197">
        <v>0</v>
      </c>
      <c r="AM779" s="197">
        <v>0</v>
      </c>
      <c r="AN779" s="197">
        <v>2075</v>
      </c>
      <c r="AO779" s="388">
        <v>3109.39</v>
      </c>
      <c r="AP779" s="388">
        <v>14831.52</v>
      </c>
      <c r="AQ779" s="388">
        <v>0</v>
      </c>
      <c r="AR779" s="388">
        <v>574.35</v>
      </c>
      <c r="AS779" s="388">
        <v>0</v>
      </c>
      <c r="AT779" s="388">
        <v>0</v>
      </c>
      <c r="AU779" s="388">
        <v>18515.259999999998</v>
      </c>
    </row>
    <row r="780" spans="2:47" s="105" customFormat="1" x14ac:dyDescent="0.2">
      <c r="B780" s="85" t="s">
        <v>125</v>
      </c>
      <c r="C780" s="85" t="s">
        <v>832</v>
      </c>
      <c r="D780" s="198">
        <v>2014</v>
      </c>
      <c r="E780" s="85" t="s">
        <v>24</v>
      </c>
      <c r="F780" s="197">
        <v>3358</v>
      </c>
      <c r="G780" s="197">
        <v>3860</v>
      </c>
      <c r="H780" s="197">
        <v>3043</v>
      </c>
      <c r="I780" s="197">
        <v>325</v>
      </c>
      <c r="J780" s="197">
        <v>104</v>
      </c>
      <c r="K780" s="197">
        <v>153</v>
      </c>
      <c r="L780" s="197">
        <v>10857</v>
      </c>
      <c r="M780" s="388">
        <v>33844.53</v>
      </c>
      <c r="N780" s="388">
        <v>79084.710000000006</v>
      </c>
      <c r="O780" s="388">
        <v>98750.2</v>
      </c>
      <c r="P780" s="388">
        <v>6890.78</v>
      </c>
      <c r="Q780" s="388">
        <v>2444.54</v>
      </c>
      <c r="R780" s="388">
        <v>4696.5600000000004</v>
      </c>
      <c r="S780" s="388">
        <v>225711.32</v>
      </c>
      <c r="T780" s="197">
        <v>27988</v>
      </c>
      <c r="U780" s="197">
        <v>17493</v>
      </c>
      <c r="V780" s="197">
        <v>1540</v>
      </c>
      <c r="W780" s="197">
        <v>2307</v>
      </c>
      <c r="X780" s="197">
        <v>732</v>
      </c>
      <c r="Y780" s="197">
        <v>324</v>
      </c>
      <c r="Z780" s="197">
        <v>50442</v>
      </c>
      <c r="AA780" s="388">
        <v>207590.71</v>
      </c>
      <c r="AB780" s="388">
        <v>170560.86</v>
      </c>
      <c r="AC780" s="388">
        <v>24523.94</v>
      </c>
      <c r="AD780" s="388">
        <v>31074.18</v>
      </c>
      <c r="AE780" s="388">
        <v>10838.62</v>
      </c>
      <c r="AF780" s="388">
        <v>5415.36</v>
      </c>
      <c r="AG780" s="388">
        <v>450003.67</v>
      </c>
      <c r="AH780" s="197">
        <v>31580</v>
      </c>
      <c r="AI780" s="197">
        <v>21506</v>
      </c>
      <c r="AJ780" s="197">
        <v>4623</v>
      </c>
      <c r="AK780" s="197">
        <v>2638</v>
      </c>
      <c r="AL780" s="197">
        <v>838</v>
      </c>
      <c r="AM780" s="197">
        <v>478</v>
      </c>
      <c r="AN780" s="197">
        <v>61735</v>
      </c>
      <c r="AO780" s="388">
        <v>242712.86</v>
      </c>
      <c r="AP780" s="388">
        <v>251029.63</v>
      </c>
      <c r="AQ780" s="388">
        <v>123676.89</v>
      </c>
      <c r="AR780" s="388">
        <v>38025.769999999997</v>
      </c>
      <c r="AS780" s="388">
        <v>13304.66</v>
      </c>
      <c r="AT780" s="388">
        <v>10139.42</v>
      </c>
      <c r="AU780" s="388">
        <v>678889.23</v>
      </c>
    </row>
    <row r="781" spans="2:47" s="105" customFormat="1" x14ac:dyDescent="0.2">
      <c r="B781" s="85" t="s">
        <v>125</v>
      </c>
      <c r="C781" s="85" t="s">
        <v>833</v>
      </c>
      <c r="D781" s="198">
        <v>2015</v>
      </c>
      <c r="E781" s="85" t="s">
        <v>49</v>
      </c>
      <c r="F781" s="197">
        <v>0</v>
      </c>
      <c r="G781" s="197">
        <v>157</v>
      </c>
      <c r="H781" s="197">
        <v>95</v>
      </c>
      <c r="I781" s="197">
        <v>0</v>
      </c>
      <c r="J781" s="197">
        <v>0</v>
      </c>
      <c r="K781" s="197">
        <v>4</v>
      </c>
      <c r="L781" s="197">
        <v>256</v>
      </c>
      <c r="M781" s="388">
        <v>0</v>
      </c>
      <c r="N781" s="388">
        <v>1883.25</v>
      </c>
      <c r="O781" s="388">
        <v>3923.54</v>
      </c>
      <c r="P781" s="388">
        <v>0</v>
      </c>
      <c r="Q781" s="388">
        <v>0</v>
      </c>
      <c r="R781" s="388">
        <v>93.75</v>
      </c>
      <c r="S781" s="388">
        <v>5900.54</v>
      </c>
      <c r="T781" s="197">
        <v>0</v>
      </c>
      <c r="U781" s="197">
        <v>1463</v>
      </c>
      <c r="V781" s="197">
        <v>12</v>
      </c>
      <c r="W781" s="197">
        <v>0</v>
      </c>
      <c r="X781" s="197">
        <v>0</v>
      </c>
      <c r="Y781" s="197">
        <v>6</v>
      </c>
      <c r="Z781" s="197">
        <v>1483</v>
      </c>
      <c r="AA781" s="388">
        <v>0</v>
      </c>
      <c r="AB781" s="388">
        <v>11131.84</v>
      </c>
      <c r="AC781" s="388">
        <v>464.06</v>
      </c>
      <c r="AD781" s="388">
        <v>0</v>
      </c>
      <c r="AE781" s="388">
        <v>0</v>
      </c>
      <c r="AF781" s="388">
        <v>139.75</v>
      </c>
      <c r="AG781" s="388">
        <v>11735.65</v>
      </c>
      <c r="AH781" s="197">
        <v>0</v>
      </c>
      <c r="AI781" s="197">
        <v>1627</v>
      </c>
      <c r="AJ781" s="197">
        <v>107</v>
      </c>
      <c r="AK781" s="197">
        <v>0</v>
      </c>
      <c r="AL781" s="197">
        <v>0</v>
      </c>
      <c r="AM781" s="197">
        <v>10</v>
      </c>
      <c r="AN781" s="197">
        <v>1746</v>
      </c>
      <c r="AO781" s="388">
        <v>0</v>
      </c>
      <c r="AP781" s="388">
        <v>13300.59</v>
      </c>
      <c r="AQ781" s="388">
        <v>4387.6000000000004</v>
      </c>
      <c r="AR781" s="388">
        <v>0</v>
      </c>
      <c r="AS781" s="388">
        <v>0</v>
      </c>
      <c r="AT781" s="388">
        <v>233.5</v>
      </c>
      <c r="AU781" s="388">
        <v>17921.689999999999</v>
      </c>
    </row>
    <row r="782" spans="2:47" s="105" customFormat="1" x14ac:dyDescent="0.2">
      <c r="B782" s="85" t="s">
        <v>125</v>
      </c>
      <c r="C782" s="85" t="s">
        <v>834</v>
      </c>
      <c r="D782" s="198">
        <v>2015</v>
      </c>
      <c r="E782" s="85" t="s">
        <v>50</v>
      </c>
      <c r="F782" s="197">
        <v>71</v>
      </c>
      <c r="G782" s="197">
        <v>154</v>
      </c>
      <c r="H782" s="197">
        <v>0</v>
      </c>
      <c r="I782" s="197">
        <v>17</v>
      </c>
      <c r="J782" s="197">
        <v>0</v>
      </c>
      <c r="K782" s="197">
        <v>0</v>
      </c>
      <c r="L782" s="197">
        <v>242</v>
      </c>
      <c r="M782" s="388">
        <v>480.25</v>
      </c>
      <c r="N782" s="388">
        <v>2713</v>
      </c>
      <c r="O782" s="388">
        <v>0</v>
      </c>
      <c r="P782" s="388">
        <v>327.75</v>
      </c>
      <c r="Q782" s="388">
        <v>0</v>
      </c>
      <c r="R782" s="388">
        <v>0</v>
      </c>
      <c r="S782" s="388">
        <v>3521</v>
      </c>
      <c r="T782" s="197">
        <v>1086</v>
      </c>
      <c r="U782" s="197">
        <v>567</v>
      </c>
      <c r="V782" s="197">
        <v>0</v>
      </c>
      <c r="W782" s="197">
        <v>143</v>
      </c>
      <c r="X782" s="197">
        <v>0</v>
      </c>
      <c r="Y782" s="197">
        <v>0</v>
      </c>
      <c r="Z782" s="197">
        <v>1797</v>
      </c>
      <c r="AA782" s="388">
        <v>7062.66</v>
      </c>
      <c r="AB782" s="388">
        <v>5163.25</v>
      </c>
      <c r="AC782" s="388">
        <v>0</v>
      </c>
      <c r="AD782" s="388">
        <v>1853.42</v>
      </c>
      <c r="AE782" s="388">
        <v>0</v>
      </c>
      <c r="AF782" s="388">
        <v>0</v>
      </c>
      <c r="AG782" s="388">
        <v>14079.33</v>
      </c>
      <c r="AH782" s="197">
        <v>1161</v>
      </c>
      <c r="AI782" s="197">
        <v>759</v>
      </c>
      <c r="AJ782" s="197">
        <v>0</v>
      </c>
      <c r="AK782" s="197">
        <v>160</v>
      </c>
      <c r="AL782" s="197">
        <v>0</v>
      </c>
      <c r="AM782" s="197">
        <v>0</v>
      </c>
      <c r="AN782" s="197">
        <v>2086</v>
      </c>
      <c r="AO782" s="388">
        <v>7558.41</v>
      </c>
      <c r="AP782" s="388">
        <v>8235.5</v>
      </c>
      <c r="AQ782" s="388">
        <v>0</v>
      </c>
      <c r="AR782" s="388">
        <v>2181.17</v>
      </c>
      <c r="AS782" s="388">
        <v>0</v>
      </c>
      <c r="AT782" s="388">
        <v>0</v>
      </c>
      <c r="AU782" s="388">
        <v>17975.080000000002</v>
      </c>
    </row>
    <row r="783" spans="2:47" s="105" customFormat="1" x14ac:dyDescent="0.2">
      <c r="B783" s="85" t="s">
        <v>125</v>
      </c>
      <c r="C783" s="85" t="s">
        <v>835</v>
      </c>
      <c r="D783" s="198">
        <v>2015</v>
      </c>
      <c r="E783" s="85" t="s">
        <v>51</v>
      </c>
      <c r="F783" s="197">
        <v>183</v>
      </c>
      <c r="G783" s="197">
        <v>46</v>
      </c>
      <c r="H783" s="197">
        <v>23</v>
      </c>
      <c r="I783" s="197">
        <v>29</v>
      </c>
      <c r="J783" s="197">
        <v>20</v>
      </c>
      <c r="K783" s="197">
        <v>5</v>
      </c>
      <c r="L783" s="197">
        <v>346</v>
      </c>
      <c r="M783" s="388">
        <v>2747.34</v>
      </c>
      <c r="N783" s="388">
        <v>1882.5</v>
      </c>
      <c r="O783" s="388">
        <v>359.5</v>
      </c>
      <c r="P783" s="388">
        <v>836.5</v>
      </c>
      <c r="Q783" s="388">
        <v>332</v>
      </c>
      <c r="R783" s="388">
        <v>99.5</v>
      </c>
      <c r="S783" s="388">
        <v>6257.34</v>
      </c>
      <c r="T783" s="197">
        <v>871</v>
      </c>
      <c r="U783" s="197">
        <v>25</v>
      </c>
      <c r="V783" s="197">
        <v>132</v>
      </c>
      <c r="W783" s="197">
        <v>30</v>
      </c>
      <c r="X783" s="197">
        <v>191</v>
      </c>
      <c r="Y783" s="197">
        <v>12</v>
      </c>
      <c r="Z783" s="197">
        <v>1762</v>
      </c>
      <c r="AA783" s="388">
        <v>5318.4</v>
      </c>
      <c r="AB783" s="388">
        <v>316</v>
      </c>
      <c r="AC783" s="388">
        <v>1257.75</v>
      </c>
      <c r="AD783" s="388">
        <v>585.33000000000004</v>
      </c>
      <c r="AE783" s="388">
        <v>3328.61</v>
      </c>
      <c r="AF783" s="388">
        <v>212</v>
      </c>
      <c r="AG783" s="388">
        <v>11018.09</v>
      </c>
      <c r="AH783" s="197">
        <v>1062</v>
      </c>
      <c r="AI783" s="197">
        <v>73</v>
      </c>
      <c r="AJ783" s="197">
        <v>156</v>
      </c>
      <c r="AK783" s="197">
        <v>59</v>
      </c>
      <c r="AL783" s="197">
        <v>212</v>
      </c>
      <c r="AM783" s="197">
        <v>17</v>
      </c>
      <c r="AN783" s="197">
        <v>2120</v>
      </c>
      <c r="AO783" s="388">
        <v>8077.74</v>
      </c>
      <c r="AP783" s="388">
        <v>2224</v>
      </c>
      <c r="AQ783" s="388">
        <v>1622.25</v>
      </c>
      <c r="AR783" s="388">
        <v>1421.83</v>
      </c>
      <c r="AS783" s="388">
        <v>3667.11</v>
      </c>
      <c r="AT783" s="388">
        <v>311.5</v>
      </c>
      <c r="AU783" s="388">
        <v>17324.43</v>
      </c>
    </row>
    <row r="784" spans="2:47" s="105" customFormat="1" x14ac:dyDescent="0.2">
      <c r="B784" s="85" t="s">
        <v>125</v>
      </c>
      <c r="C784" s="85" t="s">
        <v>836</v>
      </c>
      <c r="D784" s="198">
        <v>2015</v>
      </c>
      <c r="E784" s="85" t="s">
        <v>52</v>
      </c>
      <c r="F784" s="197" t="s">
        <v>103</v>
      </c>
      <c r="G784" s="197" t="s">
        <v>103</v>
      </c>
      <c r="H784" s="197" t="s">
        <v>103</v>
      </c>
      <c r="I784" s="197" t="s">
        <v>103</v>
      </c>
      <c r="J784" s="197" t="s">
        <v>103</v>
      </c>
      <c r="K784" s="197" t="s">
        <v>103</v>
      </c>
      <c r="L784" s="197">
        <v>84</v>
      </c>
      <c r="M784" s="388">
        <v>211.5</v>
      </c>
      <c r="N784" s="388">
        <v>780.37</v>
      </c>
      <c r="O784" s="388">
        <v>0</v>
      </c>
      <c r="P784" s="388">
        <v>46.75</v>
      </c>
      <c r="Q784" s="388">
        <v>0</v>
      </c>
      <c r="R784" s="388">
        <v>71</v>
      </c>
      <c r="S784" s="388">
        <v>1109.6199999999999</v>
      </c>
      <c r="T784" s="197">
        <v>184</v>
      </c>
      <c r="U784" s="197">
        <v>881</v>
      </c>
      <c r="V784" s="197">
        <v>0</v>
      </c>
      <c r="W784" s="197">
        <v>29</v>
      </c>
      <c r="X784" s="197">
        <v>0</v>
      </c>
      <c r="Y784" s="197">
        <v>0</v>
      </c>
      <c r="Z784" s="197">
        <v>1094</v>
      </c>
      <c r="AA784" s="388">
        <v>1600.24</v>
      </c>
      <c r="AB784" s="388">
        <v>9101.1</v>
      </c>
      <c r="AC784" s="388">
        <v>0</v>
      </c>
      <c r="AD784" s="388">
        <v>385.25</v>
      </c>
      <c r="AE784" s="388">
        <v>0</v>
      </c>
      <c r="AF784" s="388">
        <v>0</v>
      </c>
      <c r="AG784" s="388">
        <v>11086.59</v>
      </c>
      <c r="AH784" s="53" t="s">
        <v>103</v>
      </c>
      <c r="AI784" s="53" t="s">
        <v>103</v>
      </c>
      <c r="AJ784" s="53" t="s">
        <v>103</v>
      </c>
      <c r="AK784" s="53" t="s">
        <v>103</v>
      </c>
      <c r="AL784" s="53" t="s">
        <v>103</v>
      </c>
      <c r="AM784" s="53" t="s">
        <v>103</v>
      </c>
      <c r="AN784" s="197">
        <v>1180</v>
      </c>
      <c r="AO784" s="388">
        <v>1811.74</v>
      </c>
      <c r="AP784" s="388">
        <v>9884.51</v>
      </c>
      <c r="AQ784" s="388">
        <v>0</v>
      </c>
      <c r="AR784" s="388">
        <v>432</v>
      </c>
      <c r="AS784" s="388">
        <v>0</v>
      </c>
      <c r="AT784" s="388">
        <v>71</v>
      </c>
      <c r="AU784" s="388">
        <v>12199.25</v>
      </c>
    </row>
    <row r="785" spans="2:47" s="105" customFormat="1" x14ac:dyDescent="0.2">
      <c r="B785" s="85" t="s">
        <v>125</v>
      </c>
      <c r="C785" s="85" t="s">
        <v>837</v>
      </c>
      <c r="D785" s="198">
        <v>2015</v>
      </c>
      <c r="E785" s="85" t="s">
        <v>53</v>
      </c>
      <c r="F785" s="197" t="s">
        <v>103</v>
      </c>
      <c r="G785" s="197" t="s">
        <v>103</v>
      </c>
      <c r="H785" s="197" t="s">
        <v>103</v>
      </c>
      <c r="I785" s="197" t="s">
        <v>103</v>
      </c>
      <c r="J785" s="197" t="s">
        <v>103</v>
      </c>
      <c r="K785" s="197" t="s">
        <v>103</v>
      </c>
      <c r="L785" s="197">
        <v>143</v>
      </c>
      <c r="M785" s="388">
        <v>85.37</v>
      </c>
      <c r="N785" s="388">
        <v>1023.25</v>
      </c>
      <c r="O785" s="388">
        <v>1444.91</v>
      </c>
      <c r="P785" s="388">
        <v>0</v>
      </c>
      <c r="Q785" s="388">
        <v>0</v>
      </c>
      <c r="R785" s="388">
        <v>64</v>
      </c>
      <c r="S785" s="388">
        <v>2617.5300000000002</v>
      </c>
      <c r="T785" s="197" t="s">
        <v>103</v>
      </c>
      <c r="U785" s="197" t="s">
        <v>103</v>
      </c>
      <c r="V785" s="197" t="s">
        <v>103</v>
      </c>
      <c r="W785" s="197" t="s">
        <v>103</v>
      </c>
      <c r="X785" s="197" t="s">
        <v>103</v>
      </c>
      <c r="Y785" s="197" t="s">
        <v>103</v>
      </c>
      <c r="Z785" s="197">
        <v>476</v>
      </c>
      <c r="AA785" s="388">
        <v>389.38</v>
      </c>
      <c r="AB785" s="388">
        <v>3809.5</v>
      </c>
      <c r="AC785" s="388">
        <v>519.5</v>
      </c>
      <c r="AD785" s="388">
        <v>33.75</v>
      </c>
      <c r="AE785" s="388">
        <v>0</v>
      </c>
      <c r="AF785" s="388">
        <v>0</v>
      </c>
      <c r="AG785" s="388">
        <v>4752.13</v>
      </c>
      <c r="AH785" s="53" t="s">
        <v>103</v>
      </c>
      <c r="AI785" s="53" t="s">
        <v>103</v>
      </c>
      <c r="AJ785" s="53" t="s">
        <v>103</v>
      </c>
      <c r="AK785" s="53" t="s">
        <v>103</v>
      </c>
      <c r="AL785" s="53" t="s">
        <v>103</v>
      </c>
      <c r="AM785" s="53" t="s">
        <v>103</v>
      </c>
      <c r="AN785" s="197">
        <v>634</v>
      </c>
      <c r="AO785" s="388">
        <v>615.75</v>
      </c>
      <c r="AP785" s="388">
        <v>4961.25</v>
      </c>
      <c r="AQ785" s="388">
        <v>1972.41</v>
      </c>
      <c r="AR785" s="388">
        <v>33.75</v>
      </c>
      <c r="AS785" s="388">
        <v>0</v>
      </c>
      <c r="AT785" s="388">
        <v>64</v>
      </c>
      <c r="AU785" s="388">
        <v>7647.16</v>
      </c>
    </row>
    <row r="786" spans="2:47" s="105" customFormat="1" x14ac:dyDescent="0.2">
      <c r="B786" s="85" t="s">
        <v>125</v>
      </c>
      <c r="C786" s="85" t="s">
        <v>838</v>
      </c>
      <c r="D786" s="198">
        <v>2015</v>
      </c>
      <c r="E786" s="85" t="s">
        <v>54</v>
      </c>
      <c r="F786" s="197">
        <v>54</v>
      </c>
      <c r="G786" s="197">
        <v>351</v>
      </c>
      <c r="H786" s="197">
        <v>145</v>
      </c>
      <c r="I786" s="197">
        <v>39</v>
      </c>
      <c r="J786" s="197">
        <v>15</v>
      </c>
      <c r="K786" s="197">
        <v>14</v>
      </c>
      <c r="L786" s="197">
        <v>618</v>
      </c>
      <c r="M786" s="388">
        <v>1045.5</v>
      </c>
      <c r="N786" s="388">
        <v>8630.35</v>
      </c>
      <c r="O786" s="388">
        <v>3409.88</v>
      </c>
      <c r="P786" s="388">
        <v>1971.25</v>
      </c>
      <c r="Q786" s="388">
        <v>685.25</v>
      </c>
      <c r="R786" s="388">
        <v>764.75</v>
      </c>
      <c r="S786" s="388">
        <v>16506.98</v>
      </c>
      <c r="T786" s="197" t="s">
        <v>103</v>
      </c>
      <c r="U786" s="197" t="s">
        <v>103</v>
      </c>
      <c r="V786" s="197" t="s">
        <v>103</v>
      </c>
      <c r="W786" s="197" t="s">
        <v>103</v>
      </c>
      <c r="X786" s="197" t="s">
        <v>103</v>
      </c>
      <c r="Y786" s="197" t="s">
        <v>103</v>
      </c>
      <c r="Z786" s="197">
        <v>1661</v>
      </c>
      <c r="AA786" s="388">
        <v>3179</v>
      </c>
      <c r="AB786" s="388">
        <v>16551.669999999998</v>
      </c>
      <c r="AC786" s="388">
        <v>702.58</v>
      </c>
      <c r="AD786" s="388">
        <v>1573.17</v>
      </c>
      <c r="AE786" s="388">
        <v>23</v>
      </c>
      <c r="AF786" s="388">
        <v>265</v>
      </c>
      <c r="AG786" s="388">
        <v>22294.42</v>
      </c>
      <c r="AH786" s="197">
        <v>310</v>
      </c>
      <c r="AI786" s="197">
        <v>1652</v>
      </c>
      <c r="AJ786" s="197">
        <v>177</v>
      </c>
      <c r="AK786" s="197">
        <v>118</v>
      </c>
      <c r="AL786" s="197">
        <v>16</v>
      </c>
      <c r="AM786" s="197">
        <v>24</v>
      </c>
      <c r="AN786" s="197">
        <v>2297</v>
      </c>
      <c r="AO786" s="388">
        <v>4224.5</v>
      </c>
      <c r="AP786" s="388">
        <v>25358.27</v>
      </c>
      <c r="AQ786" s="388">
        <v>4277.46</v>
      </c>
      <c r="AR786" s="388">
        <v>3550.42</v>
      </c>
      <c r="AS786" s="388">
        <v>708.25</v>
      </c>
      <c r="AT786" s="388">
        <v>1059.75</v>
      </c>
      <c r="AU786" s="388">
        <v>39178.65</v>
      </c>
    </row>
    <row r="787" spans="2:47" s="105" customFormat="1" x14ac:dyDescent="0.2">
      <c r="B787" s="85" t="s">
        <v>125</v>
      </c>
      <c r="C787" s="85" t="s">
        <v>839</v>
      </c>
      <c r="D787" s="198">
        <v>2015</v>
      </c>
      <c r="E787" s="85" t="s">
        <v>55</v>
      </c>
      <c r="F787" s="197">
        <v>115</v>
      </c>
      <c r="G787" s="197">
        <v>49</v>
      </c>
      <c r="H787" s="197">
        <v>44</v>
      </c>
      <c r="I787" s="197">
        <v>21</v>
      </c>
      <c r="J787" s="197">
        <v>14</v>
      </c>
      <c r="K787" s="197">
        <v>4</v>
      </c>
      <c r="L787" s="197">
        <v>247</v>
      </c>
      <c r="M787" s="388">
        <v>530.27</v>
      </c>
      <c r="N787" s="388">
        <v>598.88</v>
      </c>
      <c r="O787" s="388">
        <v>729.72</v>
      </c>
      <c r="P787" s="388">
        <v>384.41</v>
      </c>
      <c r="Q787" s="388">
        <v>229.37</v>
      </c>
      <c r="R787" s="388">
        <v>145.19</v>
      </c>
      <c r="S787" s="388">
        <v>2617.84</v>
      </c>
      <c r="T787" s="197">
        <v>838</v>
      </c>
      <c r="U787" s="197">
        <v>329</v>
      </c>
      <c r="V787" s="197">
        <v>198</v>
      </c>
      <c r="W787" s="197">
        <v>128</v>
      </c>
      <c r="X787" s="197">
        <v>78</v>
      </c>
      <c r="Y787" s="197">
        <v>24</v>
      </c>
      <c r="Z787" s="197">
        <v>1595</v>
      </c>
      <c r="AA787" s="388">
        <v>5472.16</v>
      </c>
      <c r="AB787" s="388">
        <v>2724.72</v>
      </c>
      <c r="AC787" s="388">
        <v>1478.61</v>
      </c>
      <c r="AD787" s="388">
        <v>1981.49</v>
      </c>
      <c r="AE787" s="388">
        <v>907.97</v>
      </c>
      <c r="AF787" s="388">
        <v>334.28</v>
      </c>
      <c r="AG787" s="388">
        <v>12899.23</v>
      </c>
      <c r="AH787" s="197">
        <v>954</v>
      </c>
      <c r="AI787" s="197">
        <v>380</v>
      </c>
      <c r="AJ787" s="197">
        <v>258</v>
      </c>
      <c r="AK787" s="197">
        <v>149</v>
      </c>
      <c r="AL787" s="197">
        <v>92</v>
      </c>
      <c r="AM787" s="197">
        <v>28</v>
      </c>
      <c r="AN787" s="197">
        <v>1861</v>
      </c>
      <c r="AO787" s="388">
        <v>6005.93</v>
      </c>
      <c r="AP787" s="388">
        <v>3331.1</v>
      </c>
      <c r="AQ787" s="388">
        <v>2650.33</v>
      </c>
      <c r="AR787" s="388">
        <v>2365.9</v>
      </c>
      <c r="AS787" s="388">
        <v>1137.3399999999999</v>
      </c>
      <c r="AT787" s="388">
        <v>479.47</v>
      </c>
      <c r="AU787" s="388">
        <v>15970.07</v>
      </c>
    </row>
    <row r="788" spans="2:47" s="105" customFormat="1" x14ac:dyDescent="0.2">
      <c r="B788" s="85" t="s">
        <v>125</v>
      </c>
      <c r="C788" s="85" t="s">
        <v>840</v>
      </c>
      <c r="D788" s="198">
        <v>2015</v>
      </c>
      <c r="E788" s="85" t="s">
        <v>56</v>
      </c>
      <c r="F788" s="197" t="s">
        <v>103</v>
      </c>
      <c r="G788" s="197" t="s">
        <v>103</v>
      </c>
      <c r="H788" s="197" t="s">
        <v>103</v>
      </c>
      <c r="I788" s="197" t="s">
        <v>103</v>
      </c>
      <c r="J788" s="197" t="s">
        <v>103</v>
      </c>
      <c r="K788" s="197" t="s">
        <v>103</v>
      </c>
      <c r="L788" s="197">
        <v>262</v>
      </c>
      <c r="M788" s="388">
        <v>893.55</v>
      </c>
      <c r="N788" s="388">
        <v>1952.83</v>
      </c>
      <c r="O788" s="388">
        <v>3490.99</v>
      </c>
      <c r="P788" s="388">
        <v>64.5</v>
      </c>
      <c r="Q788" s="388">
        <v>152</v>
      </c>
      <c r="R788" s="388">
        <v>15.25</v>
      </c>
      <c r="S788" s="388">
        <v>6569.12</v>
      </c>
      <c r="T788" s="197">
        <v>873</v>
      </c>
      <c r="U788" s="197">
        <v>433</v>
      </c>
      <c r="V788" s="197">
        <v>151</v>
      </c>
      <c r="W788" s="197">
        <v>35</v>
      </c>
      <c r="X788" s="197">
        <v>32</v>
      </c>
      <c r="Y788" s="197">
        <v>0</v>
      </c>
      <c r="Z788" s="197">
        <v>1524</v>
      </c>
      <c r="AA788" s="388">
        <v>5476.26</v>
      </c>
      <c r="AB788" s="388">
        <v>3880.04</v>
      </c>
      <c r="AC788" s="388">
        <v>1177.74</v>
      </c>
      <c r="AD788" s="388">
        <v>458.13</v>
      </c>
      <c r="AE788" s="388">
        <v>344.58</v>
      </c>
      <c r="AF788" s="388">
        <v>0</v>
      </c>
      <c r="AG788" s="388">
        <v>11336.75</v>
      </c>
      <c r="AH788" s="53" t="s">
        <v>103</v>
      </c>
      <c r="AI788" s="53" t="s">
        <v>103</v>
      </c>
      <c r="AJ788" s="53" t="s">
        <v>103</v>
      </c>
      <c r="AK788" s="53" t="s">
        <v>103</v>
      </c>
      <c r="AL788" s="53" t="s">
        <v>103</v>
      </c>
      <c r="AM788" s="53" t="s">
        <v>103</v>
      </c>
      <c r="AN788" s="197">
        <v>1787</v>
      </c>
      <c r="AO788" s="388">
        <v>6376.06</v>
      </c>
      <c r="AP788" s="388">
        <v>5832.87</v>
      </c>
      <c r="AQ788" s="388">
        <v>4668.7299999999996</v>
      </c>
      <c r="AR788" s="388">
        <v>522.63</v>
      </c>
      <c r="AS788" s="388">
        <v>496.58</v>
      </c>
      <c r="AT788" s="388">
        <v>15.25</v>
      </c>
      <c r="AU788" s="388">
        <v>17912.12</v>
      </c>
    </row>
    <row r="789" spans="2:47" s="105" customFormat="1" x14ac:dyDescent="0.2">
      <c r="B789" s="85" t="s">
        <v>125</v>
      </c>
      <c r="C789" s="85" t="s">
        <v>841</v>
      </c>
      <c r="D789" s="198">
        <v>2015</v>
      </c>
      <c r="E789" s="85" t="s">
        <v>57</v>
      </c>
      <c r="F789" s="197" t="s">
        <v>103</v>
      </c>
      <c r="G789" s="197" t="s">
        <v>103</v>
      </c>
      <c r="H789" s="197" t="s">
        <v>103</v>
      </c>
      <c r="I789" s="197" t="s">
        <v>103</v>
      </c>
      <c r="J789" s="197" t="s">
        <v>103</v>
      </c>
      <c r="K789" s="197" t="s">
        <v>103</v>
      </c>
      <c r="L789" s="197">
        <v>295</v>
      </c>
      <c r="M789" s="388">
        <v>277</v>
      </c>
      <c r="N789" s="388">
        <v>2992.43</v>
      </c>
      <c r="O789" s="388">
        <v>5457</v>
      </c>
      <c r="P789" s="388">
        <v>634.24</v>
      </c>
      <c r="Q789" s="388">
        <v>16.559999999999999</v>
      </c>
      <c r="R789" s="388">
        <v>123.32</v>
      </c>
      <c r="S789" s="388">
        <v>9500.5499999999993</v>
      </c>
      <c r="T789" s="197">
        <v>321</v>
      </c>
      <c r="U789" s="197">
        <v>36</v>
      </c>
      <c r="V789" s="197">
        <v>16</v>
      </c>
      <c r="W789" s="197">
        <v>649</v>
      </c>
      <c r="X789" s="197">
        <v>6</v>
      </c>
      <c r="Y789" s="197">
        <v>4</v>
      </c>
      <c r="Z789" s="197">
        <v>1049</v>
      </c>
      <c r="AA789" s="388">
        <v>2720.89</v>
      </c>
      <c r="AB789" s="388">
        <v>589.05999999999995</v>
      </c>
      <c r="AC789" s="388">
        <v>1155.0999999999999</v>
      </c>
      <c r="AD789" s="388">
        <v>11163.41</v>
      </c>
      <c r="AE789" s="388">
        <v>133.22</v>
      </c>
      <c r="AF789" s="388">
        <v>96.5</v>
      </c>
      <c r="AG789" s="388">
        <v>15858.18</v>
      </c>
      <c r="AH789" s="197">
        <v>358</v>
      </c>
      <c r="AI789" s="197">
        <v>168</v>
      </c>
      <c r="AJ789" s="197">
        <v>97</v>
      </c>
      <c r="AK789" s="197">
        <v>690</v>
      </c>
      <c r="AL789" s="197">
        <v>7</v>
      </c>
      <c r="AM789" s="197">
        <v>8</v>
      </c>
      <c r="AN789" s="197">
        <v>1345</v>
      </c>
      <c r="AO789" s="388">
        <v>3001.39</v>
      </c>
      <c r="AP789" s="388">
        <v>3581.49</v>
      </c>
      <c r="AQ789" s="388">
        <v>6612.1</v>
      </c>
      <c r="AR789" s="388">
        <v>11797.65</v>
      </c>
      <c r="AS789" s="388">
        <v>149.78</v>
      </c>
      <c r="AT789" s="388">
        <v>219.82</v>
      </c>
      <c r="AU789" s="388">
        <v>25362.23</v>
      </c>
    </row>
    <row r="790" spans="2:47" s="105" customFormat="1" x14ac:dyDescent="0.2">
      <c r="B790" s="85" t="s">
        <v>125</v>
      </c>
      <c r="C790" s="85" t="s">
        <v>842</v>
      </c>
      <c r="D790" s="198">
        <v>2015</v>
      </c>
      <c r="E790" s="85" t="s">
        <v>58</v>
      </c>
      <c r="F790" s="197" t="s">
        <v>103</v>
      </c>
      <c r="G790" s="197" t="s">
        <v>103</v>
      </c>
      <c r="H790" s="197" t="s">
        <v>103</v>
      </c>
      <c r="I790" s="197" t="s">
        <v>103</v>
      </c>
      <c r="J790" s="197" t="s">
        <v>103</v>
      </c>
      <c r="K790" s="197" t="s">
        <v>103</v>
      </c>
      <c r="L790" s="197">
        <v>403</v>
      </c>
      <c r="M790" s="388">
        <v>139.25</v>
      </c>
      <c r="N790" s="388">
        <v>2911.09</v>
      </c>
      <c r="O790" s="388">
        <v>6758</v>
      </c>
      <c r="P790" s="388">
        <v>120.25</v>
      </c>
      <c r="Q790" s="388">
        <v>56.5</v>
      </c>
      <c r="R790" s="388">
        <v>333.33</v>
      </c>
      <c r="S790" s="388">
        <v>10318.42</v>
      </c>
      <c r="T790" s="197" t="s">
        <v>103</v>
      </c>
      <c r="U790" s="197" t="s">
        <v>103</v>
      </c>
      <c r="V790" s="197" t="s">
        <v>103</v>
      </c>
      <c r="W790" s="197" t="s">
        <v>103</v>
      </c>
      <c r="X790" s="197" t="s">
        <v>103</v>
      </c>
      <c r="Y790" s="197" t="s">
        <v>103</v>
      </c>
      <c r="Z790" s="197">
        <v>1142</v>
      </c>
      <c r="AA790" s="388">
        <v>1117</v>
      </c>
      <c r="AB790" s="388">
        <v>7728.43</v>
      </c>
      <c r="AC790" s="388">
        <v>1666.5</v>
      </c>
      <c r="AD790" s="388">
        <v>356.5</v>
      </c>
      <c r="AE790" s="388">
        <v>29</v>
      </c>
      <c r="AF790" s="388">
        <v>147.25</v>
      </c>
      <c r="AG790" s="388">
        <v>11044.68</v>
      </c>
      <c r="AH790" s="53" t="s">
        <v>103</v>
      </c>
      <c r="AI790" s="53" t="s">
        <v>103</v>
      </c>
      <c r="AJ790" s="53" t="s">
        <v>103</v>
      </c>
      <c r="AK790" s="53" t="s">
        <v>103</v>
      </c>
      <c r="AL790" s="53" t="s">
        <v>103</v>
      </c>
      <c r="AM790" s="53" t="s">
        <v>103</v>
      </c>
      <c r="AN790" s="197">
        <v>1555</v>
      </c>
      <c r="AO790" s="388">
        <v>1256.25</v>
      </c>
      <c r="AP790" s="388">
        <v>10756.77</v>
      </c>
      <c r="AQ790" s="388">
        <v>8450.5</v>
      </c>
      <c r="AR790" s="388">
        <v>476.75</v>
      </c>
      <c r="AS790" s="388">
        <v>85.5</v>
      </c>
      <c r="AT790" s="388">
        <v>480.58</v>
      </c>
      <c r="AU790" s="388">
        <v>21506.35</v>
      </c>
    </row>
    <row r="791" spans="2:47" s="105" customFormat="1" x14ac:dyDescent="0.2">
      <c r="B791" s="85" t="s">
        <v>125</v>
      </c>
      <c r="C791" s="85" t="s">
        <v>843</v>
      </c>
      <c r="D791" s="198">
        <v>2015</v>
      </c>
      <c r="E791" s="85" t="s">
        <v>59</v>
      </c>
      <c r="F791" s="197">
        <v>43</v>
      </c>
      <c r="G791" s="197">
        <v>15</v>
      </c>
      <c r="H791" s="197">
        <v>0</v>
      </c>
      <c r="I791" s="197">
        <v>8</v>
      </c>
      <c r="J791" s="197">
        <v>0</v>
      </c>
      <c r="K791" s="197">
        <v>0</v>
      </c>
      <c r="L791" s="197">
        <v>66</v>
      </c>
      <c r="M791" s="388">
        <v>172.26</v>
      </c>
      <c r="N791" s="388">
        <v>162.68</v>
      </c>
      <c r="O791" s="388">
        <v>0</v>
      </c>
      <c r="P791" s="388">
        <v>66.92</v>
      </c>
      <c r="Q791" s="388">
        <v>0</v>
      </c>
      <c r="R791" s="388">
        <v>0</v>
      </c>
      <c r="S791" s="388">
        <v>401.86</v>
      </c>
      <c r="T791" s="197">
        <v>616</v>
      </c>
      <c r="U791" s="197">
        <v>177</v>
      </c>
      <c r="V791" s="197">
        <v>0</v>
      </c>
      <c r="W791" s="197">
        <v>110</v>
      </c>
      <c r="X791" s="197">
        <v>0</v>
      </c>
      <c r="Y791" s="197">
        <v>0</v>
      </c>
      <c r="Z791" s="197">
        <v>903</v>
      </c>
      <c r="AA791" s="388">
        <v>3358.99</v>
      </c>
      <c r="AB791" s="388">
        <v>1386.49</v>
      </c>
      <c r="AC791" s="388">
        <v>0</v>
      </c>
      <c r="AD791" s="388">
        <v>979.36</v>
      </c>
      <c r="AE791" s="388">
        <v>0</v>
      </c>
      <c r="AF791" s="388">
        <v>0</v>
      </c>
      <c r="AG791" s="388">
        <v>5724.84</v>
      </c>
      <c r="AH791" s="197">
        <v>659</v>
      </c>
      <c r="AI791" s="197">
        <v>195</v>
      </c>
      <c r="AJ791" s="197">
        <v>0</v>
      </c>
      <c r="AK791" s="197">
        <v>118</v>
      </c>
      <c r="AL791" s="197">
        <v>0</v>
      </c>
      <c r="AM791" s="197">
        <v>0</v>
      </c>
      <c r="AN791" s="197">
        <v>972</v>
      </c>
      <c r="AO791" s="388">
        <v>3531.25</v>
      </c>
      <c r="AP791" s="388">
        <v>1569.67</v>
      </c>
      <c r="AQ791" s="388">
        <v>0</v>
      </c>
      <c r="AR791" s="388">
        <v>1046.28</v>
      </c>
      <c r="AS791" s="388">
        <v>0</v>
      </c>
      <c r="AT791" s="388">
        <v>0</v>
      </c>
      <c r="AU791" s="388">
        <v>6147.2</v>
      </c>
    </row>
    <row r="792" spans="2:47" s="105" customFormat="1" x14ac:dyDescent="0.2">
      <c r="B792" s="85" t="s">
        <v>125</v>
      </c>
      <c r="C792" s="85" t="s">
        <v>844</v>
      </c>
      <c r="D792" s="198">
        <v>2015</v>
      </c>
      <c r="E792" s="85" t="s">
        <v>60</v>
      </c>
      <c r="F792" s="197">
        <v>167</v>
      </c>
      <c r="G792" s="197">
        <v>280</v>
      </c>
      <c r="H792" s="197">
        <v>852</v>
      </c>
      <c r="I792" s="197">
        <v>13</v>
      </c>
      <c r="J792" s="197">
        <v>18</v>
      </c>
      <c r="K792" s="197">
        <v>24</v>
      </c>
      <c r="L792" s="197">
        <v>1354</v>
      </c>
      <c r="M792" s="388">
        <v>1081.25</v>
      </c>
      <c r="N792" s="388">
        <v>5148.08</v>
      </c>
      <c r="O792" s="388">
        <v>27697.01</v>
      </c>
      <c r="P792" s="388">
        <v>289</v>
      </c>
      <c r="Q792" s="388">
        <v>307.25</v>
      </c>
      <c r="R792" s="388">
        <v>602.75</v>
      </c>
      <c r="S792" s="388">
        <v>35125.339999999997</v>
      </c>
      <c r="T792" s="197">
        <v>1668</v>
      </c>
      <c r="U792" s="197">
        <v>1574</v>
      </c>
      <c r="V792" s="197">
        <v>164</v>
      </c>
      <c r="W792" s="197">
        <v>122</v>
      </c>
      <c r="X792" s="197">
        <v>13</v>
      </c>
      <c r="Y792" s="197">
        <v>10</v>
      </c>
      <c r="Z792" s="197">
        <v>3551</v>
      </c>
      <c r="AA792" s="388">
        <v>12117.98</v>
      </c>
      <c r="AB792" s="388">
        <v>18608.009999999998</v>
      </c>
      <c r="AC792" s="388">
        <v>3966.25</v>
      </c>
      <c r="AD792" s="388">
        <v>2538.25</v>
      </c>
      <c r="AE792" s="388">
        <v>167.75</v>
      </c>
      <c r="AF792" s="388">
        <v>218.75</v>
      </c>
      <c r="AG792" s="388">
        <v>37616.99</v>
      </c>
      <c r="AH792" s="197">
        <v>1836</v>
      </c>
      <c r="AI792" s="197">
        <v>1854</v>
      </c>
      <c r="AJ792" s="197">
        <v>1017</v>
      </c>
      <c r="AK792" s="197">
        <v>135</v>
      </c>
      <c r="AL792" s="197">
        <v>31</v>
      </c>
      <c r="AM792" s="197">
        <v>34</v>
      </c>
      <c r="AN792" s="197">
        <v>4907</v>
      </c>
      <c r="AO792" s="388">
        <v>13200.98</v>
      </c>
      <c r="AP792" s="388">
        <v>23756.09</v>
      </c>
      <c r="AQ792" s="388">
        <v>31674.26</v>
      </c>
      <c r="AR792" s="388">
        <v>2827.25</v>
      </c>
      <c r="AS792" s="388">
        <v>475</v>
      </c>
      <c r="AT792" s="388">
        <v>821.5</v>
      </c>
      <c r="AU792" s="388">
        <v>72755.08</v>
      </c>
    </row>
    <row r="793" spans="2:47" s="105" customFormat="1" x14ac:dyDescent="0.2">
      <c r="B793" s="85" t="s">
        <v>125</v>
      </c>
      <c r="C793" s="85" t="s">
        <v>845</v>
      </c>
      <c r="D793" s="198">
        <v>2015</v>
      </c>
      <c r="E793" s="85" t="s">
        <v>61</v>
      </c>
      <c r="F793" s="197">
        <v>45</v>
      </c>
      <c r="G793" s="197">
        <v>0</v>
      </c>
      <c r="H793" s="197">
        <v>0</v>
      </c>
      <c r="I793" s="197">
        <v>0</v>
      </c>
      <c r="J793" s="197">
        <v>0</v>
      </c>
      <c r="K793" s="197">
        <v>0</v>
      </c>
      <c r="L793" s="197">
        <v>45</v>
      </c>
      <c r="M793" s="388">
        <v>625.41999999999996</v>
      </c>
      <c r="N793" s="388">
        <v>0</v>
      </c>
      <c r="O793" s="388">
        <v>0</v>
      </c>
      <c r="P793" s="388">
        <v>0</v>
      </c>
      <c r="Q793" s="388">
        <v>0</v>
      </c>
      <c r="R793" s="388">
        <v>0</v>
      </c>
      <c r="S793" s="388">
        <v>625.41999999999996</v>
      </c>
      <c r="T793" s="197">
        <v>433</v>
      </c>
      <c r="U793" s="197">
        <v>0</v>
      </c>
      <c r="V793" s="197">
        <v>0</v>
      </c>
      <c r="W793" s="197">
        <v>0</v>
      </c>
      <c r="X793" s="197">
        <v>0</v>
      </c>
      <c r="Y793" s="197">
        <v>0</v>
      </c>
      <c r="Z793" s="197">
        <v>433</v>
      </c>
      <c r="AA793" s="388">
        <v>3910.02</v>
      </c>
      <c r="AB793" s="388">
        <v>0</v>
      </c>
      <c r="AC793" s="388">
        <v>0</v>
      </c>
      <c r="AD793" s="388">
        <v>0</v>
      </c>
      <c r="AE793" s="388">
        <v>0</v>
      </c>
      <c r="AF793" s="388">
        <v>0</v>
      </c>
      <c r="AG793" s="388">
        <v>3910.02</v>
      </c>
      <c r="AH793" s="197">
        <v>480</v>
      </c>
      <c r="AI793" s="197">
        <v>0</v>
      </c>
      <c r="AJ793" s="197">
        <v>0</v>
      </c>
      <c r="AK793" s="197">
        <v>0</v>
      </c>
      <c r="AL793" s="197">
        <v>0</v>
      </c>
      <c r="AM793" s="197">
        <v>0</v>
      </c>
      <c r="AN793" s="197">
        <v>480</v>
      </c>
      <c r="AO793" s="388">
        <v>4542.1899999999996</v>
      </c>
      <c r="AP793" s="388">
        <v>0</v>
      </c>
      <c r="AQ793" s="388">
        <v>0</v>
      </c>
      <c r="AR793" s="388">
        <v>0</v>
      </c>
      <c r="AS793" s="388">
        <v>0</v>
      </c>
      <c r="AT793" s="388">
        <v>0</v>
      </c>
      <c r="AU793" s="388">
        <v>4542.1899999999996</v>
      </c>
    </row>
    <row r="794" spans="2:47" s="105" customFormat="1" x14ac:dyDescent="0.2">
      <c r="B794" s="85" t="s">
        <v>125</v>
      </c>
      <c r="C794" s="85" t="s">
        <v>846</v>
      </c>
      <c r="D794" s="198">
        <v>2015</v>
      </c>
      <c r="E794" s="85" t="s">
        <v>62</v>
      </c>
      <c r="F794" s="197">
        <v>76</v>
      </c>
      <c r="G794" s="197">
        <v>287</v>
      </c>
      <c r="H794" s="197">
        <v>196</v>
      </c>
      <c r="I794" s="197">
        <v>17</v>
      </c>
      <c r="J794" s="197">
        <v>11</v>
      </c>
      <c r="K794" s="197">
        <v>17</v>
      </c>
      <c r="L794" s="197">
        <v>604</v>
      </c>
      <c r="M794" s="388">
        <v>419.37</v>
      </c>
      <c r="N794" s="388">
        <v>3418.46</v>
      </c>
      <c r="O794" s="388">
        <v>4703.1000000000004</v>
      </c>
      <c r="P794" s="388">
        <v>196.65</v>
      </c>
      <c r="Q794" s="388">
        <v>126.75</v>
      </c>
      <c r="R794" s="388">
        <v>315.57</v>
      </c>
      <c r="S794" s="388">
        <v>9179.9</v>
      </c>
      <c r="T794" s="197">
        <v>1020</v>
      </c>
      <c r="U794" s="197">
        <v>535</v>
      </c>
      <c r="V794" s="197">
        <v>79</v>
      </c>
      <c r="W794" s="197">
        <v>75</v>
      </c>
      <c r="X794" s="197">
        <v>55</v>
      </c>
      <c r="Y794" s="197">
        <v>33</v>
      </c>
      <c r="Z794" s="197">
        <v>1797</v>
      </c>
      <c r="AA794" s="388">
        <v>5045.21</v>
      </c>
      <c r="AB794" s="388">
        <v>4356.49</v>
      </c>
      <c r="AC794" s="388">
        <v>1195.4100000000001</v>
      </c>
      <c r="AD794" s="388">
        <v>748.79</v>
      </c>
      <c r="AE794" s="388">
        <v>574.57000000000005</v>
      </c>
      <c r="AF794" s="388">
        <v>454.82</v>
      </c>
      <c r="AG794" s="388">
        <v>12375.29</v>
      </c>
      <c r="AH794" s="197">
        <v>1097</v>
      </c>
      <c r="AI794" s="197">
        <v>837</v>
      </c>
      <c r="AJ794" s="197">
        <v>276</v>
      </c>
      <c r="AK794" s="197">
        <v>92</v>
      </c>
      <c r="AL794" s="197">
        <v>66</v>
      </c>
      <c r="AM794" s="197">
        <v>50</v>
      </c>
      <c r="AN794" s="197">
        <v>2418</v>
      </c>
      <c r="AO794" s="388">
        <v>5469.58</v>
      </c>
      <c r="AP794" s="388">
        <v>7915.1</v>
      </c>
      <c r="AQ794" s="388">
        <v>5902.51</v>
      </c>
      <c r="AR794" s="388">
        <v>945.44</v>
      </c>
      <c r="AS794" s="388">
        <v>701.32</v>
      </c>
      <c r="AT794" s="388">
        <v>770.39</v>
      </c>
      <c r="AU794" s="388">
        <v>21704.34</v>
      </c>
    </row>
    <row r="795" spans="2:47" s="105" customFormat="1" x14ac:dyDescent="0.2">
      <c r="B795" s="85" t="s">
        <v>125</v>
      </c>
      <c r="C795" s="85" t="s">
        <v>847</v>
      </c>
      <c r="D795" s="198">
        <v>2015</v>
      </c>
      <c r="E795" s="85" t="s">
        <v>63</v>
      </c>
      <c r="F795" s="197">
        <v>393</v>
      </c>
      <c r="G795" s="197">
        <v>148</v>
      </c>
      <c r="H795" s="197">
        <v>477</v>
      </c>
      <c r="I795" s="197">
        <v>36</v>
      </c>
      <c r="J795" s="197">
        <v>27</v>
      </c>
      <c r="K795" s="197">
        <v>16</v>
      </c>
      <c r="L795" s="197">
        <v>1097</v>
      </c>
      <c r="M795" s="388">
        <v>7086.19</v>
      </c>
      <c r="N795" s="388">
        <v>2663</v>
      </c>
      <c r="O795" s="388">
        <v>20661.349999999999</v>
      </c>
      <c r="P795" s="388">
        <v>878.62</v>
      </c>
      <c r="Q795" s="388">
        <v>746.5</v>
      </c>
      <c r="R795" s="388">
        <v>604.25</v>
      </c>
      <c r="S795" s="388">
        <v>32639.91</v>
      </c>
      <c r="T795" s="197">
        <v>1432</v>
      </c>
      <c r="U795" s="197">
        <v>551</v>
      </c>
      <c r="V795" s="197">
        <v>166</v>
      </c>
      <c r="W795" s="197">
        <v>219</v>
      </c>
      <c r="X795" s="197">
        <v>82</v>
      </c>
      <c r="Y795" s="197">
        <v>45</v>
      </c>
      <c r="Z795" s="197">
        <v>2496</v>
      </c>
      <c r="AA795" s="388">
        <v>8541.76</v>
      </c>
      <c r="AB795" s="388">
        <v>6018.05</v>
      </c>
      <c r="AC795" s="388">
        <v>2555.75</v>
      </c>
      <c r="AD795" s="388">
        <v>2373.81</v>
      </c>
      <c r="AE795" s="388">
        <v>930.93</v>
      </c>
      <c r="AF795" s="388">
        <v>676.15</v>
      </c>
      <c r="AG795" s="388">
        <v>21096.45</v>
      </c>
      <c r="AH795" s="197">
        <v>1837</v>
      </c>
      <c r="AI795" s="197">
        <v>702</v>
      </c>
      <c r="AJ795" s="197">
        <v>652</v>
      </c>
      <c r="AK795" s="197">
        <v>255</v>
      </c>
      <c r="AL795" s="197">
        <v>109</v>
      </c>
      <c r="AM795" s="197">
        <v>61</v>
      </c>
      <c r="AN795" s="197">
        <v>3617</v>
      </c>
      <c r="AO795" s="388">
        <v>15726.52</v>
      </c>
      <c r="AP795" s="388">
        <v>8715.5499999999993</v>
      </c>
      <c r="AQ795" s="388">
        <v>23508.6</v>
      </c>
      <c r="AR795" s="388">
        <v>3252.43</v>
      </c>
      <c r="AS795" s="388">
        <v>1677.43</v>
      </c>
      <c r="AT795" s="388">
        <v>1280.4000000000001</v>
      </c>
      <c r="AU795" s="388">
        <v>54160.93</v>
      </c>
    </row>
    <row r="796" spans="2:47" s="105" customFormat="1" x14ac:dyDescent="0.2">
      <c r="B796" s="85" t="s">
        <v>125</v>
      </c>
      <c r="C796" s="85" t="s">
        <v>848</v>
      </c>
      <c r="D796" s="198">
        <v>2015</v>
      </c>
      <c r="E796" s="85" t="s">
        <v>64</v>
      </c>
      <c r="F796" s="197">
        <v>330</v>
      </c>
      <c r="G796" s="197">
        <v>296</v>
      </c>
      <c r="H796" s="197">
        <v>0</v>
      </c>
      <c r="I796" s="197">
        <v>43</v>
      </c>
      <c r="J796" s="197">
        <v>0</v>
      </c>
      <c r="K796" s="197">
        <v>0</v>
      </c>
      <c r="L796" s="197">
        <v>669</v>
      </c>
      <c r="M796" s="388">
        <v>2885.25</v>
      </c>
      <c r="N796" s="388">
        <v>12492.26</v>
      </c>
      <c r="O796" s="388">
        <v>0</v>
      </c>
      <c r="P796" s="388">
        <v>1155.08</v>
      </c>
      <c r="Q796" s="388">
        <v>0</v>
      </c>
      <c r="R796" s="388">
        <v>0</v>
      </c>
      <c r="S796" s="388">
        <v>16532.59</v>
      </c>
      <c r="T796" s="197">
        <v>5425</v>
      </c>
      <c r="U796" s="197">
        <v>165</v>
      </c>
      <c r="V796" s="197">
        <v>0</v>
      </c>
      <c r="W796" s="197">
        <v>75</v>
      </c>
      <c r="X796" s="197">
        <v>0</v>
      </c>
      <c r="Y796" s="197">
        <v>0</v>
      </c>
      <c r="Z796" s="197">
        <v>5665</v>
      </c>
      <c r="AA796" s="388">
        <v>51085.14</v>
      </c>
      <c r="AB796" s="388">
        <v>5037.75</v>
      </c>
      <c r="AC796" s="388">
        <v>0</v>
      </c>
      <c r="AD796" s="388">
        <v>2010.75</v>
      </c>
      <c r="AE796" s="388">
        <v>0</v>
      </c>
      <c r="AF796" s="388">
        <v>0</v>
      </c>
      <c r="AG796" s="388">
        <v>58133.64</v>
      </c>
      <c r="AH796" s="197">
        <v>5788</v>
      </c>
      <c r="AI796" s="197">
        <v>462</v>
      </c>
      <c r="AJ796" s="197">
        <v>0</v>
      </c>
      <c r="AK796" s="197">
        <v>118</v>
      </c>
      <c r="AL796" s="197">
        <v>0</v>
      </c>
      <c r="AM796" s="197">
        <v>0</v>
      </c>
      <c r="AN796" s="197">
        <v>6368</v>
      </c>
      <c r="AO796" s="388">
        <v>54183.14</v>
      </c>
      <c r="AP796" s="388">
        <v>17533.009999999998</v>
      </c>
      <c r="AQ796" s="388">
        <v>0</v>
      </c>
      <c r="AR796" s="388">
        <v>3165.83</v>
      </c>
      <c r="AS796" s="388">
        <v>0</v>
      </c>
      <c r="AT796" s="388">
        <v>0</v>
      </c>
      <c r="AU796" s="388">
        <v>74881.98</v>
      </c>
    </row>
    <row r="797" spans="2:47" s="105" customFormat="1" x14ac:dyDescent="0.2">
      <c r="B797" s="85" t="s">
        <v>125</v>
      </c>
      <c r="C797" s="85" t="s">
        <v>849</v>
      </c>
      <c r="D797" s="198">
        <v>2015</v>
      </c>
      <c r="E797" s="85" t="s">
        <v>65</v>
      </c>
      <c r="F797" s="197">
        <v>121</v>
      </c>
      <c r="G797" s="197">
        <v>124</v>
      </c>
      <c r="H797" s="197">
        <v>0</v>
      </c>
      <c r="I797" s="197">
        <v>19</v>
      </c>
      <c r="J797" s="197">
        <v>0</v>
      </c>
      <c r="K797" s="197">
        <v>0</v>
      </c>
      <c r="L797" s="197">
        <v>264</v>
      </c>
      <c r="M797" s="388">
        <v>707.81</v>
      </c>
      <c r="N797" s="388">
        <v>1185.45</v>
      </c>
      <c r="O797" s="388">
        <v>0</v>
      </c>
      <c r="P797" s="388">
        <v>296.64999999999998</v>
      </c>
      <c r="Q797" s="388">
        <v>0</v>
      </c>
      <c r="R797" s="388">
        <v>0</v>
      </c>
      <c r="S797" s="388">
        <v>2189.91</v>
      </c>
      <c r="T797" s="197">
        <v>974</v>
      </c>
      <c r="U797" s="197">
        <v>570</v>
      </c>
      <c r="V797" s="197">
        <v>0</v>
      </c>
      <c r="W797" s="197">
        <v>108</v>
      </c>
      <c r="X797" s="197">
        <v>0</v>
      </c>
      <c r="Y797" s="197">
        <v>0</v>
      </c>
      <c r="Z797" s="197">
        <v>1652</v>
      </c>
      <c r="AA797" s="388">
        <v>5371.55</v>
      </c>
      <c r="AB797" s="388">
        <v>4867.28</v>
      </c>
      <c r="AC797" s="388">
        <v>0</v>
      </c>
      <c r="AD797" s="388">
        <v>1415.58</v>
      </c>
      <c r="AE797" s="388">
        <v>0</v>
      </c>
      <c r="AF797" s="388">
        <v>0</v>
      </c>
      <c r="AG797" s="388">
        <v>11654.41</v>
      </c>
      <c r="AH797" s="197">
        <v>1100</v>
      </c>
      <c r="AI797" s="197">
        <v>695</v>
      </c>
      <c r="AJ797" s="197">
        <v>0</v>
      </c>
      <c r="AK797" s="197">
        <v>127</v>
      </c>
      <c r="AL797" s="197">
        <v>0</v>
      </c>
      <c r="AM797" s="197">
        <v>0</v>
      </c>
      <c r="AN797" s="197">
        <v>1922</v>
      </c>
      <c r="AO797" s="388">
        <v>6094.11</v>
      </c>
      <c r="AP797" s="388">
        <v>6070.23</v>
      </c>
      <c r="AQ797" s="388">
        <v>0</v>
      </c>
      <c r="AR797" s="388">
        <v>1712.23</v>
      </c>
      <c r="AS797" s="388">
        <v>0</v>
      </c>
      <c r="AT797" s="388">
        <v>0</v>
      </c>
      <c r="AU797" s="388">
        <v>13876.57</v>
      </c>
    </row>
    <row r="798" spans="2:47" s="105" customFormat="1" x14ac:dyDescent="0.2">
      <c r="B798" s="85" t="s">
        <v>125</v>
      </c>
      <c r="C798" s="85" t="s">
        <v>850</v>
      </c>
      <c r="D798" s="198">
        <v>2015</v>
      </c>
      <c r="E798" s="85" t="s">
        <v>66</v>
      </c>
      <c r="F798" s="197" t="s">
        <v>103</v>
      </c>
      <c r="G798" s="197" t="s">
        <v>103</v>
      </c>
      <c r="H798" s="197" t="s">
        <v>103</v>
      </c>
      <c r="I798" s="197" t="s">
        <v>103</v>
      </c>
      <c r="J798" s="197" t="s">
        <v>103</v>
      </c>
      <c r="K798" s="197" t="s">
        <v>103</v>
      </c>
      <c r="L798" s="197">
        <v>205</v>
      </c>
      <c r="M798" s="388">
        <v>1614.34</v>
      </c>
      <c r="N798" s="388">
        <v>229.75</v>
      </c>
      <c r="O798" s="388">
        <v>578.25</v>
      </c>
      <c r="P798" s="388">
        <v>1593.68</v>
      </c>
      <c r="Q798" s="388">
        <v>52.3</v>
      </c>
      <c r="R798" s="388">
        <v>0</v>
      </c>
      <c r="S798" s="388">
        <v>4068.32</v>
      </c>
      <c r="T798" s="197">
        <v>674</v>
      </c>
      <c r="U798" s="197">
        <v>39</v>
      </c>
      <c r="V798" s="197">
        <v>11</v>
      </c>
      <c r="W798" s="197">
        <v>327</v>
      </c>
      <c r="X798" s="197">
        <v>5</v>
      </c>
      <c r="Y798" s="197">
        <v>0</v>
      </c>
      <c r="Z798" s="197">
        <v>1056</v>
      </c>
      <c r="AA798" s="388">
        <v>3031.04</v>
      </c>
      <c r="AB798" s="388">
        <v>691.24</v>
      </c>
      <c r="AC798" s="388">
        <v>220.02</v>
      </c>
      <c r="AD798" s="388">
        <v>8637.24</v>
      </c>
      <c r="AE798" s="388">
        <v>69.78</v>
      </c>
      <c r="AF798" s="388">
        <v>0</v>
      </c>
      <c r="AG798" s="388">
        <v>12649.32</v>
      </c>
      <c r="AH798" s="197">
        <v>784</v>
      </c>
      <c r="AI798" s="197">
        <v>48</v>
      </c>
      <c r="AJ798" s="197">
        <v>50</v>
      </c>
      <c r="AK798" s="197">
        <v>373</v>
      </c>
      <c r="AL798" s="197">
        <v>6</v>
      </c>
      <c r="AM798" s="197">
        <v>0</v>
      </c>
      <c r="AN798" s="197">
        <v>1261</v>
      </c>
      <c r="AO798" s="388">
        <v>4645.38</v>
      </c>
      <c r="AP798" s="388">
        <v>920.99</v>
      </c>
      <c r="AQ798" s="388">
        <v>798.27</v>
      </c>
      <c r="AR798" s="388">
        <v>10230.92</v>
      </c>
      <c r="AS798" s="388">
        <v>122.08</v>
      </c>
      <c r="AT798" s="388">
        <v>0</v>
      </c>
      <c r="AU798" s="388">
        <v>16717.64</v>
      </c>
    </row>
    <row r="799" spans="2:47" s="105" customFormat="1" x14ac:dyDescent="0.2">
      <c r="B799" s="85" t="s">
        <v>125</v>
      </c>
      <c r="C799" s="85" t="s">
        <v>851</v>
      </c>
      <c r="D799" s="198">
        <v>2015</v>
      </c>
      <c r="E799" s="85" t="s">
        <v>67</v>
      </c>
      <c r="F799" s="197" t="s">
        <v>103</v>
      </c>
      <c r="G799" s="197" t="s">
        <v>103</v>
      </c>
      <c r="H799" s="197" t="s">
        <v>103</v>
      </c>
      <c r="I799" s="197" t="s">
        <v>103</v>
      </c>
      <c r="J799" s="197" t="s">
        <v>103</v>
      </c>
      <c r="K799" s="197" t="s">
        <v>103</v>
      </c>
      <c r="L799" s="197">
        <v>196</v>
      </c>
      <c r="M799" s="388">
        <v>0</v>
      </c>
      <c r="N799" s="388">
        <v>4668.3</v>
      </c>
      <c r="O799" s="388">
        <v>0</v>
      </c>
      <c r="P799" s="388">
        <v>14.75</v>
      </c>
      <c r="Q799" s="388">
        <v>0</v>
      </c>
      <c r="R799" s="388">
        <v>0</v>
      </c>
      <c r="S799" s="388">
        <v>4683.05</v>
      </c>
      <c r="T799" s="197">
        <v>0</v>
      </c>
      <c r="U799" s="197">
        <v>638</v>
      </c>
      <c r="V799" s="197">
        <v>0</v>
      </c>
      <c r="W799" s="197">
        <v>7</v>
      </c>
      <c r="X799" s="197">
        <v>0</v>
      </c>
      <c r="Y799" s="197">
        <v>0</v>
      </c>
      <c r="Z799" s="197">
        <v>645</v>
      </c>
      <c r="AA799" s="388">
        <v>0</v>
      </c>
      <c r="AB799" s="388">
        <v>5471.19</v>
      </c>
      <c r="AC799" s="388">
        <v>0</v>
      </c>
      <c r="AD799" s="388">
        <v>81.25</v>
      </c>
      <c r="AE799" s="388">
        <v>0</v>
      </c>
      <c r="AF799" s="388">
        <v>0</v>
      </c>
      <c r="AG799" s="388">
        <v>5552.44</v>
      </c>
      <c r="AH799" s="197">
        <v>0</v>
      </c>
      <c r="AI799" s="197">
        <v>834</v>
      </c>
      <c r="AJ799" s="197">
        <v>0</v>
      </c>
      <c r="AK799" s="197">
        <v>8</v>
      </c>
      <c r="AL799" s="197">
        <v>0</v>
      </c>
      <c r="AM799" s="197">
        <v>0</v>
      </c>
      <c r="AN799" s="197">
        <v>842</v>
      </c>
      <c r="AO799" s="388">
        <v>0</v>
      </c>
      <c r="AP799" s="388">
        <v>10148.99</v>
      </c>
      <c r="AQ799" s="388">
        <v>0</v>
      </c>
      <c r="AR799" s="388">
        <v>96</v>
      </c>
      <c r="AS799" s="388">
        <v>0</v>
      </c>
      <c r="AT799" s="388">
        <v>0</v>
      </c>
      <c r="AU799" s="388">
        <v>10244.99</v>
      </c>
    </row>
    <row r="800" spans="2:47" s="105" customFormat="1" x14ac:dyDescent="0.2">
      <c r="B800" s="85" t="s">
        <v>125</v>
      </c>
      <c r="C800" s="85" t="s">
        <v>852</v>
      </c>
      <c r="D800" s="198">
        <v>2015</v>
      </c>
      <c r="E800" s="85" t="s">
        <v>68</v>
      </c>
      <c r="F800" s="197">
        <v>54</v>
      </c>
      <c r="G800" s="197">
        <v>65</v>
      </c>
      <c r="H800" s="197">
        <v>61</v>
      </c>
      <c r="I800" s="197">
        <v>10</v>
      </c>
      <c r="J800" s="197">
        <v>0</v>
      </c>
      <c r="K800" s="197">
        <v>0</v>
      </c>
      <c r="L800" s="197">
        <v>190</v>
      </c>
      <c r="M800" s="388">
        <v>419.49</v>
      </c>
      <c r="N800" s="388">
        <v>1300.07</v>
      </c>
      <c r="O800" s="388">
        <v>1126.9100000000001</v>
      </c>
      <c r="P800" s="388">
        <v>192.03</v>
      </c>
      <c r="Q800" s="388">
        <v>0</v>
      </c>
      <c r="R800" s="388">
        <v>0</v>
      </c>
      <c r="S800" s="388">
        <v>3038.5</v>
      </c>
      <c r="T800" s="197">
        <v>640</v>
      </c>
      <c r="U800" s="197">
        <v>252</v>
      </c>
      <c r="V800" s="197">
        <v>41</v>
      </c>
      <c r="W800" s="197">
        <v>55</v>
      </c>
      <c r="X800" s="197">
        <v>8</v>
      </c>
      <c r="Y800" s="197">
        <v>4</v>
      </c>
      <c r="Z800" s="197">
        <v>1000</v>
      </c>
      <c r="AA800" s="388">
        <v>4499.47</v>
      </c>
      <c r="AB800" s="388">
        <v>3095.21</v>
      </c>
      <c r="AC800" s="388">
        <v>564.58000000000004</v>
      </c>
      <c r="AD800" s="388">
        <v>779.37</v>
      </c>
      <c r="AE800" s="388">
        <v>74.17</v>
      </c>
      <c r="AF800" s="388">
        <v>63.5</v>
      </c>
      <c r="AG800" s="388">
        <v>9076.2999999999993</v>
      </c>
      <c r="AH800" s="197">
        <v>694</v>
      </c>
      <c r="AI800" s="197">
        <v>326</v>
      </c>
      <c r="AJ800" s="197">
        <v>103</v>
      </c>
      <c r="AK800" s="197">
        <v>65</v>
      </c>
      <c r="AL800" s="197">
        <v>8</v>
      </c>
      <c r="AM800" s="197">
        <v>4</v>
      </c>
      <c r="AN800" s="197">
        <v>1200</v>
      </c>
      <c r="AO800" s="388">
        <v>4918.96</v>
      </c>
      <c r="AP800" s="388">
        <v>4463.2</v>
      </c>
      <c r="AQ800" s="388">
        <v>1691.66</v>
      </c>
      <c r="AR800" s="388">
        <v>971.4</v>
      </c>
      <c r="AS800" s="388">
        <v>74.17</v>
      </c>
      <c r="AT800" s="388">
        <v>63.5</v>
      </c>
      <c r="AU800" s="388">
        <v>12182.89</v>
      </c>
    </row>
    <row r="801" spans="2:47" s="105" customFormat="1" x14ac:dyDescent="0.2">
      <c r="B801" s="85" t="s">
        <v>125</v>
      </c>
      <c r="C801" s="85" t="s">
        <v>853</v>
      </c>
      <c r="D801" s="198">
        <v>2015</v>
      </c>
      <c r="E801" s="85" t="s">
        <v>69</v>
      </c>
      <c r="F801" s="197">
        <v>69</v>
      </c>
      <c r="G801" s="197">
        <v>249</v>
      </c>
      <c r="H801" s="197">
        <v>0</v>
      </c>
      <c r="I801" s="197">
        <v>28</v>
      </c>
      <c r="J801" s="197">
        <v>0</v>
      </c>
      <c r="K801" s="197">
        <v>0</v>
      </c>
      <c r="L801" s="197">
        <v>346</v>
      </c>
      <c r="M801" s="388">
        <v>511.75</v>
      </c>
      <c r="N801" s="388">
        <v>7728.91</v>
      </c>
      <c r="O801" s="388">
        <v>0</v>
      </c>
      <c r="P801" s="388">
        <v>751.69</v>
      </c>
      <c r="Q801" s="388">
        <v>0</v>
      </c>
      <c r="R801" s="388">
        <v>0</v>
      </c>
      <c r="S801" s="388">
        <v>8992.35</v>
      </c>
      <c r="T801" s="197">
        <v>687</v>
      </c>
      <c r="U801" s="197">
        <v>885</v>
      </c>
      <c r="V801" s="197">
        <v>0</v>
      </c>
      <c r="W801" s="197">
        <v>91</v>
      </c>
      <c r="X801" s="197">
        <v>0</v>
      </c>
      <c r="Y801" s="197">
        <v>0</v>
      </c>
      <c r="Z801" s="197">
        <v>1663</v>
      </c>
      <c r="AA801" s="388">
        <v>5219.2</v>
      </c>
      <c r="AB801" s="388">
        <v>10167.5</v>
      </c>
      <c r="AC801" s="388">
        <v>0</v>
      </c>
      <c r="AD801" s="388">
        <v>1190.6199999999999</v>
      </c>
      <c r="AE801" s="388">
        <v>0</v>
      </c>
      <c r="AF801" s="388">
        <v>0</v>
      </c>
      <c r="AG801" s="388">
        <v>16577.32</v>
      </c>
      <c r="AH801" s="197">
        <v>778</v>
      </c>
      <c r="AI801" s="197">
        <v>1134</v>
      </c>
      <c r="AJ801" s="197">
        <v>0</v>
      </c>
      <c r="AK801" s="197">
        <v>120</v>
      </c>
      <c r="AL801" s="197">
        <v>0</v>
      </c>
      <c r="AM801" s="197">
        <v>0</v>
      </c>
      <c r="AN801" s="197">
        <v>2032</v>
      </c>
      <c r="AO801" s="388">
        <v>5849.86</v>
      </c>
      <c r="AP801" s="388">
        <v>17896.41</v>
      </c>
      <c r="AQ801" s="388">
        <v>0</v>
      </c>
      <c r="AR801" s="388">
        <v>1964.06</v>
      </c>
      <c r="AS801" s="388">
        <v>0</v>
      </c>
      <c r="AT801" s="388">
        <v>0</v>
      </c>
      <c r="AU801" s="388">
        <v>25710.33</v>
      </c>
    </row>
    <row r="802" spans="2:47" s="105" customFormat="1" x14ac:dyDescent="0.2">
      <c r="B802" s="85" t="s">
        <v>125</v>
      </c>
      <c r="C802" s="85" t="s">
        <v>854</v>
      </c>
      <c r="D802" s="198">
        <v>2015</v>
      </c>
      <c r="E802" s="85" t="s">
        <v>70</v>
      </c>
      <c r="F802" s="197">
        <v>287</v>
      </c>
      <c r="G802" s="197">
        <v>52</v>
      </c>
      <c r="H802" s="197">
        <v>0</v>
      </c>
      <c r="I802" s="197">
        <v>53</v>
      </c>
      <c r="J802" s="197">
        <v>0</v>
      </c>
      <c r="K802" s="197">
        <v>0</v>
      </c>
      <c r="L802" s="197">
        <v>392</v>
      </c>
      <c r="M802" s="388">
        <v>2067.75</v>
      </c>
      <c r="N802" s="388">
        <v>561.75</v>
      </c>
      <c r="O802" s="388">
        <v>0</v>
      </c>
      <c r="P802" s="388">
        <v>718.25</v>
      </c>
      <c r="Q802" s="388">
        <v>0</v>
      </c>
      <c r="R802" s="388">
        <v>0</v>
      </c>
      <c r="S802" s="388">
        <v>3347.75</v>
      </c>
      <c r="T802" s="197">
        <v>2283</v>
      </c>
      <c r="U802" s="197">
        <v>271</v>
      </c>
      <c r="V802" s="197">
        <v>0</v>
      </c>
      <c r="W802" s="197">
        <v>533</v>
      </c>
      <c r="X802" s="197">
        <v>0</v>
      </c>
      <c r="Y802" s="197">
        <v>0</v>
      </c>
      <c r="Z802" s="197">
        <v>3087</v>
      </c>
      <c r="AA802" s="388">
        <v>19076.75</v>
      </c>
      <c r="AB802" s="388">
        <v>2748.25</v>
      </c>
      <c r="AC802" s="388">
        <v>0</v>
      </c>
      <c r="AD802" s="388">
        <v>6619.5</v>
      </c>
      <c r="AE802" s="388">
        <v>0</v>
      </c>
      <c r="AF802" s="388">
        <v>0</v>
      </c>
      <c r="AG802" s="388">
        <v>28444.5</v>
      </c>
      <c r="AH802" s="197">
        <v>2634</v>
      </c>
      <c r="AI802" s="197">
        <v>323</v>
      </c>
      <c r="AJ802" s="197">
        <v>0</v>
      </c>
      <c r="AK802" s="197">
        <v>586</v>
      </c>
      <c r="AL802" s="197">
        <v>0</v>
      </c>
      <c r="AM802" s="197">
        <v>0</v>
      </c>
      <c r="AN802" s="197">
        <v>3543</v>
      </c>
      <c r="AO802" s="388">
        <v>21358.75</v>
      </c>
      <c r="AP802" s="388">
        <v>3310</v>
      </c>
      <c r="AQ802" s="388">
        <v>0</v>
      </c>
      <c r="AR802" s="388">
        <v>7337.75</v>
      </c>
      <c r="AS802" s="388">
        <v>0</v>
      </c>
      <c r="AT802" s="388">
        <v>0</v>
      </c>
      <c r="AU802" s="388">
        <v>32006.5</v>
      </c>
    </row>
    <row r="803" spans="2:47" s="105" customFormat="1" x14ac:dyDescent="0.2">
      <c r="B803" s="85" t="s">
        <v>125</v>
      </c>
      <c r="C803" s="85" t="s">
        <v>855</v>
      </c>
      <c r="D803" s="198">
        <v>2015</v>
      </c>
      <c r="E803" s="85" t="s">
        <v>71</v>
      </c>
      <c r="F803" s="197">
        <v>35</v>
      </c>
      <c r="G803" s="197">
        <v>0</v>
      </c>
      <c r="H803" s="197">
        <v>0</v>
      </c>
      <c r="I803" s="197">
        <v>0</v>
      </c>
      <c r="J803" s="197">
        <v>0</v>
      </c>
      <c r="K803" s="197">
        <v>0</v>
      </c>
      <c r="L803" s="197">
        <v>38</v>
      </c>
      <c r="M803" s="388">
        <v>879.18</v>
      </c>
      <c r="N803" s="388">
        <v>0</v>
      </c>
      <c r="O803" s="388">
        <v>0</v>
      </c>
      <c r="P803" s="388">
        <v>0</v>
      </c>
      <c r="Q803" s="388">
        <v>0</v>
      </c>
      <c r="R803" s="388">
        <v>0</v>
      </c>
      <c r="S803" s="388">
        <v>879.18</v>
      </c>
      <c r="T803" s="197">
        <v>234</v>
      </c>
      <c r="U803" s="197">
        <v>0</v>
      </c>
      <c r="V803" s="197">
        <v>0</v>
      </c>
      <c r="W803" s="197">
        <v>0</v>
      </c>
      <c r="X803" s="197">
        <v>0</v>
      </c>
      <c r="Y803" s="197">
        <v>0</v>
      </c>
      <c r="Z803" s="197">
        <v>234</v>
      </c>
      <c r="AA803" s="388">
        <v>1656.19</v>
      </c>
      <c r="AB803" s="388">
        <v>0</v>
      </c>
      <c r="AC803" s="388">
        <v>0</v>
      </c>
      <c r="AD803" s="388">
        <v>0</v>
      </c>
      <c r="AE803" s="388">
        <v>0</v>
      </c>
      <c r="AF803" s="388">
        <v>0</v>
      </c>
      <c r="AG803" s="388">
        <v>1656.19</v>
      </c>
      <c r="AH803" s="197">
        <v>269</v>
      </c>
      <c r="AI803" s="197">
        <v>0</v>
      </c>
      <c r="AJ803" s="197">
        <v>0</v>
      </c>
      <c r="AK803" s="197">
        <v>0</v>
      </c>
      <c r="AL803" s="197">
        <v>0</v>
      </c>
      <c r="AM803" s="197">
        <v>0</v>
      </c>
      <c r="AN803" s="197">
        <v>272</v>
      </c>
      <c r="AO803" s="388">
        <v>2535.37</v>
      </c>
      <c r="AP803" s="388">
        <v>0</v>
      </c>
      <c r="AQ803" s="388">
        <v>0</v>
      </c>
      <c r="AR803" s="388">
        <v>0</v>
      </c>
      <c r="AS803" s="388">
        <v>0</v>
      </c>
      <c r="AT803" s="388">
        <v>0</v>
      </c>
      <c r="AU803" s="388">
        <v>2535.37</v>
      </c>
    </row>
    <row r="804" spans="2:47" s="105" customFormat="1" x14ac:dyDescent="0.2">
      <c r="B804" s="85" t="s">
        <v>125</v>
      </c>
      <c r="C804" s="85" t="s">
        <v>856</v>
      </c>
      <c r="D804" s="198">
        <v>2015</v>
      </c>
      <c r="E804" s="85" t="s">
        <v>72</v>
      </c>
      <c r="F804" s="197" t="s">
        <v>103</v>
      </c>
      <c r="G804" s="197" t="s">
        <v>103</v>
      </c>
      <c r="H804" s="197" t="s">
        <v>103</v>
      </c>
      <c r="I804" s="197" t="s">
        <v>103</v>
      </c>
      <c r="J804" s="197" t="s">
        <v>103</v>
      </c>
      <c r="K804" s="197" t="s">
        <v>103</v>
      </c>
      <c r="L804" s="197">
        <v>165</v>
      </c>
      <c r="M804" s="388">
        <v>99.48</v>
      </c>
      <c r="N804" s="388">
        <v>1660.13</v>
      </c>
      <c r="O804" s="388">
        <v>118.81</v>
      </c>
      <c r="P804" s="388">
        <v>13.75</v>
      </c>
      <c r="Q804" s="388">
        <v>0</v>
      </c>
      <c r="R804" s="388">
        <v>14</v>
      </c>
      <c r="S804" s="388">
        <v>1906.17</v>
      </c>
      <c r="T804" s="197" t="s">
        <v>103</v>
      </c>
      <c r="U804" s="197" t="s">
        <v>103</v>
      </c>
      <c r="V804" s="197" t="s">
        <v>103</v>
      </c>
      <c r="W804" s="197" t="s">
        <v>103</v>
      </c>
      <c r="X804" s="197" t="s">
        <v>103</v>
      </c>
      <c r="Y804" s="197" t="s">
        <v>103</v>
      </c>
      <c r="Z804" s="197">
        <v>1188</v>
      </c>
      <c r="AA804" s="388">
        <v>1146.1300000000001</v>
      </c>
      <c r="AB804" s="388">
        <v>7121</v>
      </c>
      <c r="AC804" s="388">
        <v>220.25</v>
      </c>
      <c r="AD804" s="388">
        <v>97.49</v>
      </c>
      <c r="AE804" s="388">
        <v>0</v>
      </c>
      <c r="AF804" s="388">
        <v>11.75</v>
      </c>
      <c r="AG804" s="388">
        <v>8596.6200000000008</v>
      </c>
      <c r="AH804" s="53" t="s">
        <v>103</v>
      </c>
      <c r="AI804" s="53" t="s">
        <v>103</v>
      </c>
      <c r="AJ804" s="53" t="s">
        <v>103</v>
      </c>
      <c r="AK804" s="53" t="s">
        <v>103</v>
      </c>
      <c r="AL804" s="53" t="s">
        <v>103</v>
      </c>
      <c r="AM804" s="53" t="s">
        <v>103</v>
      </c>
      <c r="AN804" s="197">
        <v>1363</v>
      </c>
      <c r="AO804" s="388">
        <v>1255.5899999999999</v>
      </c>
      <c r="AP804" s="388">
        <v>8863.1299999999992</v>
      </c>
      <c r="AQ804" s="388">
        <v>339.06</v>
      </c>
      <c r="AR804" s="388">
        <v>111.24</v>
      </c>
      <c r="AS804" s="388">
        <v>0</v>
      </c>
      <c r="AT804" s="388">
        <v>25.75</v>
      </c>
      <c r="AU804" s="388">
        <v>10594.77</v>
      </c>
    </row>
    <row r="805" spans="2:47" s="105" customFormat="1" x14ac:dyDescent="0.2">
      <c r="B805" s="85" t="s">
        <v>125</v>
      </c>
      <c r="C805" s="85" t="s">
        <v>857</v>
      </c>
      <c r="D805" s="198">
        <v>2015</v>
      </c>
      <c r="E805" s="85" t="s">
        <v>73</v>
      </c>
      <c r="F805" s="197">
        <v>96</v>
      </c>
      <c r="G805" s="197">
        <v>158</v>
      </c>
      <c r="H805" s="197">
        <v>270</v>
      </c>
      <c r="I805" s="197">
        <v>7</v>
      </c>
      <c r="J805" s="197">
        <v>4</v>
      </c>
      <c r="K805" s="197">
        <v>9</v>
      </c>
      <c r="L805" s="197">
        <v>544</v>
      </c>
      <c r="M805" s="388">
        <v>534</v>
      </c>
      <c r="N805" s="388">
        <v>3425.31</v>
      </c>
      <c r="O805" s="388">
        <v>14748.48</v>
      </c>
      <c r="P805" s="388">
        <v>165.75</v>
      </c>
      <c r="Q805" s="388">
        <v>94</v>
      </c>
      <c r="R805" s="388">
        <v>391.47</v>
      </c>
      <c r="S805" s="388">
        <v>19359.009999999998</v>
      </c>
      <c r="T805" s="197">
        <v>893</v>
      </c>
      <c r="U805" s="197">
        <v>728</v>
      </c>
      <c r="V805" s="197">
        <v>43</v>
      </c>
      <c r="W805" s="197">
        <v>46</v>
      </c>
      <c r="X805" s="197">
        <v>14</v>
      </c>
      <c r="Y805" s="197">
        <v>10</v>
      </c>
      <c r="Z805" s="197">
        <v>1734</v>
      </c>
      <c r="AA805" s="388">
        <v>6490.68</v>
      </c>
      <c r="AB805" s="388">
        <v>5159.38</v>
      </c>
      <c r="AC805" s="388">
        <v>2351.35</v>
      </c>
      <c r="AD805" s="388">
        <v>709.25</v>
      </c>
      <c r="AE805" s="388">
        <v>271.75</v>
      </c>
      <c r="AF805" s="388">
        <v>203.7</v>
      </c>
      <c r="AG805" s="388">
        <v>15186.11</v>
      </c>
      <c r="AH805" s="197">
        <v>990</v>
      </c>
      <c r="AI805" s="197">
        <v>897</v>
      </c>
      <c r="AJ805" s="197">
        <v>316</v>
      </c>
      <c r="AK805" s="197">
        <v>53</v>
      </c>
      <c r="AL805" s="197">
        <v>18</v>
      </c>
      <c r="AM805" s="197">
        <v>19</v>
      </c>
      <c r="AN805" s="197">
        <v>2293</v>
      </c>
      <c r="AO805" s="388">
        <v>7029.68</v>
      </c>
      <c r="AP805" s="388">
        <v>8639.19</v>
      </c>
      <c r="AQ805" s="388">
        <v>17125.830000000002</v>
      </c>
      <c r="AR805" s="388">
        <v>875</v>
      </c>
      <c r="AS805" s="388">
        <v>365.75</v>
      </c>
      <c r="AT805" s="388">
        <v>595.16999999999996</v>
      </c>
      <c r="AU805" s="388">
        <v>34630.620000000003</v>
      </c>
    </row>
    <row r="806" spans="2:47" s="105" customFormat="1" x14ac:dyDescent="0.2">
      <c r="B806" s="85" t="s">
        <v>125</v>
      </c>
      <c r="C806" s="85" t="s">
        <v>858</v>
      </c>
      <c r="D806" s="198">
        <v>2015</v>
      </c>
      <c r="E806" s="85" t="s">
        <v>74</v>
      </c>
      <c r="F806" s="197" t="s">
        <v>103</v>
      </c>
      <c r="G806" s="197" t="s">
        <v>103</v>
      </c>
      <c r="H806" s="197" t="s">
        <v>103</v>
      </c>
      <c r="I806" s="197" t="s">
        <v>103</v>
      </c>
      <c r="J806" s="197" t="s">
        <v>103</v>
      </c>
      <c r="K806" s="197" t="s">
        <v>103</v>
      </c>
      <c r="L806" s="197">
        <v>106</v>
      </c>
      <c r="M806" s="388">
        <v>552.42999999999995</v>
      </c>
      <c r="N806" s="388">
        <v>194.5</v>
      </c>
      <c r="O806" s="388">
        <v>61.75</v>
      </c>
      <c r="P806" s="388">
        <v>30.52</v>
      </c>
      <c r="Q806" s="388">
        <v>46.25</v>
      </c>
      <c r="R806" s="388">
        <v>0</v>
      </c>
      <c r="S806" s="388">
        <v>885.45</v>
      </c>
      <c r="T806" s="197" t="s">
        <v>103</v>
      </c>
      <c r="U806" s="197" t="s">
        <v>103</v>
      </c>
      <c r="V806" s="197" t="s">
        <v>103</v>
      </c>
      <c r="W806" s="197" t="s">
        <v>103</v>
      </c>
      <c r="X806" s="197" t="s">
        <v>103</v>
      </c>
      <c r="Y806" s="197" t="s">
        <v>103</v>
      </c>
      <c r="Z806" s="197">
        <v>1158</v>
      </c>
      <c r="AA806" s="388">
        <v>3791.95</v>
      </c>
      <c r="AB806" s="388">
        <v>2960</v>
      </c>
      <c r="AC806" s="388">
        <v>305</v>
      </c>
      <c r="AD806" s="388">
        <v>414.56</v>
      </c>
      <c r="AE806" s="388">
        <v>55.63</v>
      </c>
      <c r="AF806" s="388">
        <v>31.25</v>
      </c>
      <c r="AG806" s="388">
        <v>7558.39</v>
      </c>
      <c r="AH806" s="197">
        <v>684</v>
      </c>
      <c r="AI806" s="197">
        <v>489</v>
      </c>
      <c r="AJ806" s="197">
        <v>52</v>
      </c>
      <c r="AK806" s="197">
        <v>33</v>
      </c>
      <c r="AL806" s="197">
        <v>5</v>
      </c>
      <c r="AM806" s="197">
        <v>4</v>
      </c>
      <c r="AN806" s="197">
        <v>1267</v>
      </c>
      <c r="AO806" s="388">
        <v>4349.45</v>
      </c>
      <c r="AP806" s="388">
        <v>3154.5</v>
      </c>
      <c r="AQ806" s="388">
        <v>366.75</v>
      </c>
      <c r="AR806" s="388">
        <v>445.08</v>
      </c>
      <c r="AS806" s="388">
        <v>101.88</v>
      </c>
      <c r="AT806" s="388">
        <v>31.25</v>
      </c>
      <c r="AU806" s="388">
        <v>8448.91</v>
      </c>
    </row>
    <row r="807" spans="2:47" s="105" customFormat="1" x14ac:dyDescent="0.2">
      <c r="B807" s="85" t="s">
        <v>125</v>
      </c>
      <c r="C807" s="85" t="s">
        <v>859</v>
      </c>
      <c r="D807" s="198">
        <v>2015</v>
      </c>
      <c r="E807" s="85" t="s">
        <v>75</v>
      </c>
      <c r="F807" s="197" t="s">
        <v>103</v>
      </c>
      <c r="G807" s="197" t="s">
        <v>103</v>
      </c>
      <c r="H807" s="197" t="s">
        <v>103</v>
      </c>
      <c r="I807" s="197" t="s">
        <v>103</v>
      </c>
      <c r="J807" s="197" t="s">
        <v>103</v>
      </c>
      <c r="K807" s="197" t="s">
        <v>103</v>
      </c>
      <c r="L807" s="197">
        <v>26</v>
      </c>
      <c r="M807" s="388">
        <v>92</v>
      </c>
      <c r="N807" s="388">
        <v>0</v>
      </c>
      <c r="O807" s="388">
        <v>2</v>
      </c>
      <c r="P807" s="388">
        <v>0</v>
      </c>
      <c r="Q807" s="388">
        <v>0</v>
      </c>
      <c r="R807" s="388">
        <v>0</v>
      </c>
      <c r="S807" s="388">
        <v>94</v>
      </c>
      <c r="T807" s="197">
        <v>285</v>
      </c>
      <c r="U807" s="197">
        <v>0</v>
      </c>
      <c r="V807" s="197">
        <v>7</v>
      </c>
      <c r="W807" s="197">
        <v>0</v>
      </c>
      <c r="X807" s="197">
        <v>18</v>
      </c>
      <c r="Y807" s="197">
        <v>0</v>
      </c>
      <c r="Z807" s="197">
        <v>310</v>
      </c>
      <c r="AA807" s="388">
        <v>2209.75</v>
      </c>
      <c r="AB807" s="388">
        <v>0</v>
      </c>
      <c r="AC807" s="388">
        <v>23</v>
      </c>
      <c r="AD807" s="388">
        <v>0</v>
      </c>
      <c r="AE807" s="388">
        <v>241.75</v>
      </c>
      <c r="AF807" s="388">
        <v>0</v>
      </c>
      <c r="AG807" s="388">
        <v>2474.5</v>
      </c>
      <c r="AH807" s="197">
        <v>310</v>
      </c>
      <c r="AI807" s="197">
        <v>0</v>
      </c>
      <c r="AJ807" s="197">
        <v>9</v>
      </c>
      <c r="AK807" s="197">
        <v>0</v>
      </c>
      <c r="AL807" s="197">
        <v>18</v>
      </c>
      <c r="AM807" s="197">
        <v>0</v>
      </c>
      <c r="AN807" s="197">
        <v>337</v>
      </c>
      <c r="AO807" s="388">
        <v>2301.75</v>
      </c>
      <c r="AP807" s="388">
        <v>0</v>
      </c>
      <c r="AQ807" s="388">
        <v>26.5</v>
      </c>
      <c r="AR807" s="388">
        <v>0</v>
      </c>
      <c r="AS807" s="388">
        <v>241.75</v>
      </c>
      <c r="AT807" s="388">
        <v>0</v>
      </c>
      <c r="AU807" s="388">
        <v>2570</v>
      </c>
    </row>
    <row r="808" spans="2:47" s="105" customFormat="1" x14ac:dyDescent="0.2">
      <c r="B808" s="85" t="s">
        <v>125</v>
      </c>
      <c r="C808" s="85" t="s">
        <v>860</v>
      </c>
      <c r="D808" s="198">
        <v>2015</v>
      </c>
      <c r="E808" s="85" t="s">
        <v>76</v>
      </c>
      <c r="F808" s="197">
        <v>36</v>
      </c>
      <c r="G808" s="197">
        <v>295</v>
      </c>
      <c r="H808" s="197">
        <v>0</v>
      </c>
      <c r="I808" s="197">
        <v>0</v>
      </c>
      <c r="J808" s="197">
        <v>0</v>
      </c>
      <c r="K808" s="197">
        <v>0</v>
      </c>
      <c r="L808" s="197">
        <v>356</v>
      </c>
      <c r="M808" s="388">
        <v>537.5</v>
      </c>
      <c r="N808" s="388">
        <v>5105</v>
      </c>
      <c r="O808" s="388">
        <v>0</v>
      </c>
      <c r="P808" s="388">
        <v>0</v>
      </c>
      <c r="Q808" s="388">
        <v>0</v>
      </c>
      <c r="R808" s="388">
        <v>0</v>
      </c>
      <c r="S808" s="388">
        <v>5642.5</v>
      </c>
      <c r="T808" s="197">
        <v>337</v>
      </c>
      <c r="U808" s="197">
        <v>999</v>
      </c>
      <c r="V808" s="197">
        <v>0</v>
      </c>
      <c r="W808" s="197">
        <v>0</v>
      </c>
      <c r="X808" s="197">
        <v>0</v>
      </c>
      <c r="Y808" s="197">
        <v>0</v>
      </c>
      <c r="Z808" s="197">
        <v>1344</v>
      </c>
      <c r="AA808" s="388">
        <v>3376.11</v>
      </c>
      <c r="AB808" s="388">
        <v>9243.32</v>
      </c>
      <c r="AC808" s="388">
        <v>0</v>
      </c>
      <c r="AD808" s="388">
        <v>0</v>
      </c>
      <c r="AE808" s="388">
        <v>0</v>
      </c>
      <c r="AF808" s="388">
        <v>0</v>
      </c>
      <c r="AG808" s="388">
        <v>12619.43</v>
      </c>
      <c r="AH808" s="197">
        <v>381</v>
      </c>
      <c r="AI808" s="197">
        <v>1306</v>
      </c>
      <c r="AJ808" s="197">
        <v>0</v>
      </c>
      <c r="AK808" s="197">
        <v>0</v>
      </c>
      <c r="AL808" s="197">
        <v>0</v>
      </c>
      <c r="AM808" s="197">
        <v>0</v>
      </c>
      <c r="AN808" s="197">
        <v>1720</v>
      </c>
      <c r="AO808" s="388">
        <v>4012.05</v>
      </c>
      <c r="AP808" s="388">
        <v>14417.82</v>
      </c>
      <c r="AQ808" s="388">
        <v>0</v>
      </c>
      <c r="AR808" s="388">
        <v>0</v>
      </c>
      <c r="AS808" s="388">
        <v>0</v>
      </c>
      <c r="AT808" s="388">
        <v>0</v>
      </c>
      <c r="AU808" s="388">
        <v>18429.87</v>
      </c>
    </row>
    <row r="809" spans="2:47" s="105" customFormat="1" x14ac:dyDescent="0.2">
      <c r="B809" s="85" t="s">
        <v>125</v>
      </c>
      <c r="C809" s="85" t="s">
        <v>861</v>
      </c>
      <c r="D809" s="198">
        <v>2015</v>
      </c>
      <c r="E809" s="85" t="s">
        <v>77</v>
      </c>
      <c r="F809" s="197">
        <v>174</v>
      </c>
      <c r="G809" s="197">
        <v>234</v>
      </c>
      <c r="H809" s="197">
        <v>196</v>
      </c>
      <c r="I809" s="197">
        <v>27</v>
      </c>
      <c r="J809" s="197">
        <v>6</v>
      </c>
      <c r="K809" s="197">
        <v>31</v>
      </c>
      <c r="L809" s="197">
        <v>670</v>
      </c>
      <c r="M809" s="388">
        <v>3111.2</v>
      </c>
      <c r="N809" s="388">
        <v>4797.25</v>
      </c>
      <c r="O809" s="388">
        <v>5408.67</v>
      </c>
      <c r="P809" s="388">
        <v>691</v>
      </c>
      <c r="Q809" s="388">
        <v>200.05</v>
      </c>
      <c r="R809" s="388">
        <v>1522.25</v>
      </c>
      <c r="S809" s="388">
        <v>15730.42</v>
      </c>
      <c r="T809" s="197">
        <v>2020</v>
      </c>
      <c r="U809" s="197">
        <v>563</v>
      </c>
      <c r="V809" s="197">
        <v>39</v>
      </c>
      <c r="W809" s="197">
        <v>129</v>
      </c>
      <c r="X809" s="197">
        <v>6</v>
      </c>
      <c r="Y809" s="197">
        <v>7</v>
      </c>
      <c r="Z809" s="197">
        <v>2764</v>
      </c>
      <c r="AA809" s="388">
        <v>14766.18</v>
      </c>
      <c r="AB809" s="388">
        <v>8406.58</v>
      </c>
      <c r="AC809" s="388">
        <v>959.5</v>
      </c>
      <c r="AD809" s="388">
        <v>2108.75</v>
      </c>
      <c r="AE809" s="388">
        <v>93.25</v>
      </c>
      <c r="AF809" s="388">
        <v>207.5</v>
      </c>
      <c r="AG809" s="388">
        <v>26541.759999999998</v>
      </c>
      <c r="AH809" s="197">
        <v>2198</v>
      </c>
      <c r="AI809" s="197">
        <v>817</v>
      </c>
      <c r="AJ809" s="197">
        <v>246</v>
      </c>
      <c r="AK809" s="197">
        <v>157</v>
      </c>
      <c r="AL809" s="197">
        <v>12</v>
      </c>
      <c r="AM809" s="197">
        <v>38</v>
      </c>
      <c r="AN809" s="197">
        <v>3470</v>
      </c>
      <c r="AO809" s="388">
        <v>17896.63</v>
      </c>
      <c r="AP809" s="388">
        <v>13387.33</v>
      </c>
      <c r="AQ809" s="388">
        <v>6499.17</v>
      </c>
      <c r="AR809" s="388">
        <v>2806.25</v>
      </c>
      <c r="AS809" s="388">
        <v>293.3</v>
      </c>
      <c r="AT809" s="388">
        <v>1729.75</v>
      </c>
      <c r="AU809" s="388">
        <v>42612.43</v>
      </c>
    </row>
    <row r="810" spans="2:47" s="105" customFormat="1" x14ac:dyDescent="0.2">
      <c r="B810" s="85" t="s">
        <v>125</v>
      </c>
      <c r="C810" s="85" t="s">
        <v>862</v>
      </c>
      <c r="D810" s="198">
        <v>2015</v>
      </c>
      <c r="E810" s="85" t="s">
        <v>78</v>
      </c>
      <c r="F810" s="197" t="s">
        <v>103</v>
      </c>
      <c r="G810" s="197" t="s">
        <v>103</v>
      </c>
      <c r="H810" s="197" t="s">
        <v>103</v>
      </c>
      <c r="I810" s="197" t="s">
        <v>103</v>
      </c>
      <c r="J810" s="197" t="s">
        <v>103</v>
      </c>
      <c r="K810" s="197" t="s">
        <v>103</v>
      </c>
      <c r="L810" s="197">
        <v>377</v>
      </c>
      <c r="M810" s="388">
        <v>274.83</v>
      </c>
      <c r="N810" s="388">
        <v>2113.75</v>
      </c>
      <c r="O810" s="388">
        <v>7402.5</v>
      </c>
      <c r="P810" s="388">
        <v>35.5</v>
      </c>
      <c r="Q810" s="388">
        <v>12</v>
      </c>
      <c r="R810" s="388">
        <v>338.75</v>
      </c>
      <c r="S810" s="388">
        <v>10177.33</v>
      </c>
      <c r="T810" s="197">
        <v>99</v>
      </c>
      <c r="U810" s="197">
        <v>452</v>
      </c>
      <c r="V810" s="197">
        <v>196</v>
      </c>
      <c r="W810" s="197">
        <v>17</v>
      </c>
      <c r="X810" s="197">
        <v>7</v>
      </c>
      <c r="Y810" s="197">
        <v>59</v>
      </c>
      <c r="Z810" s="197">
        <v>830</v>
      </c>
      <c r="AA810" s="388">
        <v>878.75</v>
      </c>
      <c r="AB810" s="388">
        <v>4302.5</v>
      </c>
      <c r="AC810" s="388">
        <v>2128.75</v>
      </c>
      <c r="AD810" s="388">
        <v>256.16000000000003</v>
      </c>
      <c r="AE810" s="388">
        <v>53.5</v>
      </c>
      <c r="AF810" s="388">
        <v>1045.75</v>
      </c>
      <c r="AG810" s="388">
        <v>8665.41</v>
      </c>
      <c r="AH810" s="197">
        <v>115</v>
      </c>
      <c r="AI810" s="197">
        <v>543</v>
      </c>
      <c r="AJ810" s="197">
        <v>455</v>
      </c>
      <c r="AK810" s="197">
        <v>20</v>
      </c>
      <c r="AL810" s="197">
        <v>8</v>
      </c>
      <c r="AM810" s="197">
        <v>69</v>
      </c>
      <c r="AN810" s="197">
        <v>1210</v>
      </c>
      <c r="AO810" s="388">
        <v>1153.58</v>
      </c>
      <c r="AP810" s="388">
        <v>6422.5</v>
      </c>
      <c r="AQ810" s="388">
        <v>9537.25</v>
      </c>
      <c r="AR810" s="388">
        <v>291.66000000000003</v>
      </c>
      <c r="AS810" s="388">
        <v>65.5</v>
      </c>
      <c r="AT810" s="388">
        <v>1422.5</v>
      </c>
      <c r="AU810" s="388">
        <v>18892.990000000002</v>
      </c>
    </row>
    <row r="811" spans="2:47" s="105" customFormat="1" x14ac:dyDescent="0.2">
      <c r="B811" s="85" t="s">
        <v>125</v>
      </c>
      <c r="C811" s="85" t="s">
        <v>863</v>
      </c>
      <c r="D811" s="198">
        <v>2015</v>
      </c>
      <c r="E811" s="85" t="s">
        <v>79</v>
      </c>
      <c r="F811" s="197">
        <v>148</v>
      </c>
      <c r="G811" s="197">
        <v>8</v>
      </c>
      <c r="H811" s="197">
        <v>0</v>
      </c>
      <c r="I811" s="197">
        <v>8</v>
      </c>
      <c r="J811" s="197">
        <v>0</v>
      </c>
      <c r="K811" s="197">
        <v>0</v>
      </c>
      <c r="L811" s="197">
        <v>164</v>
      </c>
      <c r="M811" s="388">
        <v>1035.5</v>
      </c>
      <c r="N811" s="388">
        <v>110.92</v>
      </c>
      <c r="O811" s="388">
        <v>0</v>
      </c>
      <c r="P811" s="388">
        <v>101.25</v>
      </c>
      <c r="Q811" s="388">
        <v>0</v>
      </c>
      <c r="R811" s="388">
        <v>0</v>
      </c>
      <c r="S811" s="388">
        <v>1247.67</v>
      </c>
      <c r="T811" s="197" t="s">
        <v>103</v>
      </c>
      <c r="U811" s="197" t="s">
        <v>103</v>
      </c>
      <c r="V811" s="197" t="s">
        <v>103</v>
      </c>
      <c r="W811" s="197" t="s">
        <v>103</v>
      </c>
      <c r="X811" s="197" t="s">
        <v>103</v>
      </c>
      <c r="Y811" s="197" t="s">
        <v>103</v>
      </c>
      <c r="Z811" s="197">
        <v>1159</v>
      </c>
      <c r="AA811" s="388">
        <v>8434.2199999999993</v>
      </c>
      <c r="AB811" s="388">
        <v>191.43</v>
      </c>
      <c r="AC811" s="388">
        <v>17.5</v>
      </c>
      <c r="AD811" s="388">
        <v>374.94</v>
      </c>
      <c r="AE811" s="388">
        <v>0</v>
      </c>
      <c r="AF811" s="388">
        <v>0</v>
      </c>
      <c r="AG811" s="388">
        <v>9018.09</v>
      </c>
      <c r="AH811" s="53" t="s">
        <v>103</v>
      </c>
      <c r="AI811" s="53" t="s">
        <v>103</v>
      </c>
      <c r="AJ811" s="53" t="s">
        <v>103</v>
      </c>
      <c r="AK811" s="53" t="s">
        <v>103</v>
      </c>
      <c r="AL811" s="53" t="s">
        <v>103</v>
      </c>
      <c r="AM811" s="53" t="s">
        <v>103</v>
      </c>
      <c r="AN811" s="197">
        <v>1385</v>
      </c>
      <c r="AO811" s="388">
        <v>9564.7199999999993</v>
      </c>
      <c r="AP811" s="388">
        <v>322.35000000000002</v>
      </c>
      <c r="AQ811" s="388">
        <v>81.5</v>
      </c>
      <c r="AR811" s="388">
        <v>503.19</v>
      </c>
      <c r="AS811" s="388">
        <v>0</v>
      </c>
      <c r="AT811" s="388">
        <v>14</v>
      </c>
      <c r="AU811" s="388">
        <v>10485.76</v>
      </c>
    </row>
    <row r="812" spans="2:47" s="105" customFormat="1" x14ac:dyDescent="0.2">
      <c r="B812" s="85" t="s">
        <v>125</v>
      </c>
      <c r="C812" s="85" t="s">
        <v>864</v>
      </c>
      <c r="D812" s="198">
        <v>2015</v>
      </c>
      <c r="E812" s="85" t="s">
        <v>80</v>
      </c>
      <c r="F812" s="197">
        <v>33</v>
      </c>
      <c r="G812" s="197">
        <v>551</v>
      </c>
      <c r="H812" s="197">
        <v>0</v>
      </c>
      <c r="I812" s="197">
        <v>5</v>
      </c>
      <c r="J812" s="197">
        <v>0</v>
      </c>
      <c r="K812" s="197">
        <v>0</v>
      </c>
      <c r="L812" s="197">
        <v>589</v>
      </c>
      <c r="M812" s="388">
        <v>327.63</v>
      </c>
      <c r="N812" s="388">
        <v>6366.63</v>
      </c>
      <c r="O812" s="388">
        <v>0</v>
      </c>
      <c r="P812" s="388">
        <v>50.24</v>
      </c>
      <c r="Q812" s="388">
        <v>0</v>
      </c>
      <c r="R812" s="388">
        <v>0</v>
      </c>
      <c r="S812" s="388">
        <v>6744.5</v>
      </c>
      <c r="T812" s="197">
        <v>259</v>
      </c>
      <c r="U812" s="197">
        <v>1122</v>
      </c>
      <c r="V812" s="197">
        <v>0</v>
      </c>
      <c r="W812" s="197">
        <v>21</v>
      </c>
      <c r="X812" s="197">
        <v>0</v>
      </c>
      <c r="Y812" s="197">
        <v>0</v>
      </c>
      <c r="Z812" s="197">
        <v>1402</v>
      </c>
      <c r="AA812" s="388">
        <v>2623.06</v>
      </c>
      <c r="AB812" s="388">
        <v>8913.2999999999993</v>
      </c>
      <c r="AC812" s="388">
        <v>0</v>
      </c>
      <c r="AD812" s="388">
        <v>326.08999999999997</v>
      </c>
      <c r="AE812" s="388">
        <v>0</v>
      </c>
      <c r="AF812" s="388">
        <v>0</v>
      </c>
      <c r="AG812" s="388">
        <v>11862.45</v>
      </c>
      <c r="AH812" s="197">
        <v>292</v>
      </c>
      <c r="AI812" s="197">
        <v>1693</v>
      </c>
      <c r="AJ812" s="197">
        <v>0</v>
      </c>
      <c r="AK812" s="197">
        <v>26</v>
      </c>
      <c r="AL812" s="197">
        <v>0</v>
      </c>
      <c r="AM812" s="197">
        <v>0</v>
      </c>
      <c r="AN812" s="197">
        <v>2011</v>
      </c>
      <c r="AO812" s="388">
        <v>2950.69</v>
      </c>
      <c r="AP812" s="388">
        <v>15505.93</v>
      </c>
      <c r="AQ812" s="388">
        <v>0</v>
      </c>
      <c r="AR812" s="388">
        <v>376.33</v>
      </c>
      <c r="AS812" s="388">
        <v>0</v>
      </c>
      <c r="AT812" s="388">
        <v>0</v>
      </c>
      <c r="AU812" s="388">
        <v>18832.95</v>
      </c>
    </row>
    <row r="813" spans="2:47" s="105" customFormat="1" x14ac:dyDescent="0.2">
      <c r="B813" s="85" t="s">
        <v>125</v>
      </c>
      <c r="C813" s="85" t="s">
        <v>865</v>
      </c>
      <c r="D813" s="198">
        <v>2015</v>
      </c>
      <c r="E813" s="85" t="s">
        <v>24</v>
      </c>
      <c r="F813" s="197">
        <v>2934</v>
      </c>
      <c r="G813" s="197">
        <v>4466</v>
      </c>
      <c r="H813" s="197">
        <v>3087</v>
      </c>
      <c r="I813" s="197">
        <v>488</v>
      </c>
      <c r="J813" s="197">
        <v>124</v>
      </c>
      <c r="K813" s="197">
        <v>153</v>
      </c>
      <c r="L813" s="197">
        <v>11359</v>
      </c>
      <c r="M813" s="388">
        <v>31444.66</v>
      </c>
      <c r="N813" s="388">
        <v>88700.15</v>
      </c>
      <c r="O813" s="388">
        <v>108082.37</v>
      </c>
      <c r="P813" s="388">
        <v>11626.98</v>
      </c>
      <c r="Q813" s="388">
        <v>3056.78</v>
      </c>
      <c r="R813" s="388">
        <v>5499.13</v>
      </c>
      <c r="S813" s="388">
        <v>248410.07</v>
      </c>
      <c r="T813" s="197">
        <v>26574</v>
      </c>
      <c r="U813" s="197">
        <v>17154</v>
      </c>
      <c r="V813" s="197">
        <v>1400</v>
      </c>
      <c r="W813" s="197">
        <v>3123</v>
      </c>
      <c r="X813" s="197">
        <v>521</v>
      </c>
      <c r="Y813" s="197">
        <v>238</v>
      </c>
      <c r="Z813" s="197">
        <v>49654</v>
      </c>
      <c r="AA813" s="388">
        <v>198966.12</v>
      </c>
      <c r="AB813" s="388">
        <v>169740.58</v>
      </c>
      <c r="AC813" s="388">
        <v>22929.200000000001</v>
      </c>
      <c r="AD813" s="388">
        <v>50052.21</v>
      </c>
      <c r="AE813" s="388">
        <v>7299.46</v>
      </c>
      <c r="AF813" s="388">
        <v>4107.95</v>
      </c>
      <c r="AG813" s="388">
        <v>453095.52</v>
      </c>
      <c r="AH813" s="197">
        <v>29715</v>
      </c>
      <c r="AI813" s="197">
        <v>21812</v>
      </c>
      <c r="AJ813" s="197">
        <v>4558</v>
      </c>
      <c r="AK813" s="197">
        <v>3616</v>
      </c>
      <c r="AL813" s="197">
        <v>646</v>
      </c>
      <c r="AM813" s="197">
        <v>394</v>
      </c>
      <c r="AN813" s="197">
        <v>61501</v>
      </c>
      <c r="AO813" s="388">
        <v>231498</v>
      </c>
      <c r="AP813" s="388">
        <v>260478.34</v>
      </c>
      <c r="AQ813" s="388">
        <v>132192.74</v>
      </c>
      <c r="AR813" s="388">
        <v>61740.44</v>
      </c>
      <c r="AS813" s="388">
        <v>10362.74</v>
      </c>
      <c r="AT813" s="388">
        <v>9689.08</v>
      </c>
      <c r="AU813" s="388">
        <v>705961.34</v>
      </c>
    </row>
    <row r="814" spans="2:47" s="48" customFormat="1" x14ac:dyDescent="0.2">
      <c r="B814" s="52" t="s">
        <v>125</v>
      </c>
      <c r="C814" s="52" t="s">
        <v>126</v>
      </c>
      <c r="D814" s="52" t="s">
        <v>658</v>
      </c>
      <c r="E814" s="57" t="s">
        <v>656</v>
      </c>
      <c r="F814" s="52" t="s">
        <v>19</v>
      </c>
      <c r="G814" s="52" t="s">
        <v>21</v>
      </c>
      <c r="H814" s="52" t="s">
        <v>20</v>
      </c>
      <c r="I814" s="52" t="s">
        <v>22</v>
      </c>
      <c r="J814" s="52" t="s">
        <v>23</v>
      </c>
      <c r="K814" s="52" t="s">
        <v>16</v>
      </c>
      <c r="L814" s="52" t="s">
        <v>102</v>
      </c>
      <c r="M814" s="386" t="s">
        <v>19</v>
      </c>
      <c r="N814" s="386" t="s">
        <v>21</v>
      </c>
      <c r="O814" s="386" t="s">
        <v>20</v>
      </c>
      <c r="P814" s="386" t="s">
        <v>22</v>
      </c>
      <c r="Q814" s="386" t="s">
        <v>23</v>
      </c>
      <c r="R814" s="386" t="s">
        <v>16</v>
      </c>
      <c r="S814" s="386" t="s">
        <v>122</v>
      </c>
      <c r="T814" s="52" t="s">
        <v>19</v>
      </c>
      <c r="U814" s="52" t="s">
        <v>21</v>
      </c>
      <c r="V814" s="52" t="s">
        <v>20</v>
      </c>
      <c r="W814" s="52" t="s">
        <v>22</v>
      </c>
      <c r="X814" s="52" t="s">
        <v>23</v>
      </c>
      <c r="Y814" s="52" t="s">
        <v>16</v>
      </c>
      <c r="Z814" s="52" t="s">
        <v>102</v>
      </c>
      <c r="AA814" s="386" t="s">
        <v>19</v>
      </c>
      <c r="AB814" s="386" t="s">
        <v>21</v>
      </c>
      <c r="AC814" s="386" t="s">
        <v>20</v>
      </c>
      <c r="AD814" s="386" t="s">
        <v>22</v>
      </c>
      <c r="AE814" s="386" t="s">
        <v>23</v>
      </c>
      <c r="AF814" s="386" t="s">
        <v>16</v>
      </c>
      <c r="AG814" s="386" t="s">
        <v>122</v>
      </c>
      <c r="AH814" s="52" t="s">
        <v>19</v>
      </c>
      <c r="AI814" s="52" t="s">
        <v>21</v>
      </c>
      <c r="AJ814" s="52" t="s">
        <v>20</v>
      </c>
      <c r="AK814" s="52" t="s">
        <v>22</v>
      </c>
      <c r="AL814" s="52" t="s">
        <v>23</v>
      </c>
      <c r="AM814" s="52" t="s">
        <v>16</v>
      </c>
      <c r="AN814" s="52" t="s">
        <v>102</v>
      </c>
      <c r="AO814" s="386" t="s">
        <v>19</v>
      </c>
      <c r="AP814" s="386" t="s">
        <v>21</v>
      </c>
      <c r="AQ814" s="386" t="s">
        <v>20</v>
      </c>
      <c r="AR814" s="386" t="s">
        <v>22</v>
      </c>
      <c r="AS814" s="386" t="s">
        <v>23</v>
      </c>
      <c r="AT814" s="386" t="s">
        <v>16</v>
      </c>
      <c r="AU814" s="386" t="s">
        <v>102</v>
      </c>
    </row>
    <row r="815" spans="2:47" s="48" customFormat="1" x14ac:dyDescent="0.2">
      <c r="F815" s="48" t="s">
        <v>596</v>
      </c>
      <c r="G815" s="48" t="s">
        <v>596</v>
      </c>
      <c r="H815" s="48" t="s">
        <v>596</v>
      </c>
      <c r="I815" s="48" t="s">
        <v>596</v>
      </c>
      <c r="J815" s="48" t="s">
        <v>596</v>
      </c>
      <c r="K815" s="48" t="s">
        <v>596</v>
      </c>
      <c r="L815" s="48" t="s">
        <v>596</v>
      </c>
      <c r="M815" s="384" t="s">
        <v>596</v>
      </c>
      <c r="N815" s="384" t="s">
        <v>596</v>
      </c>
      <c r="O815" s="384" t="s">
        <v>596</v>
      </c>
      <c r="P815" s="384" t="s">
        <v>596</v>
      </c>
      <c r="Q815" s="384" t="s">
        <v>596</v>
      </c>
      <c r="R815" s="384" t="s">
        <v>596</v>
      </c>
      <c r="S815" s="384" t="s">
        <v>596</v>
      </c>
      <c r="T815" s="48" t="s">
        <v>39</v>
      </c>
      <c r="U815" s="48" t="s">
        <v>39</v>
      </c>
      <c r="V815" s="48" t="s">
        <v>39</v>
      </c>
      <c r="W815" s="48" t="s">
        <v>39</v>
      </c>
      <c r="X815" s="48" t="s">
        <v>39</v>
      </c>
      <c r="Y815" s="48" t="s">
        <v>39</v>
      </c>
      <c r="Z815" s="48" t="s">
        <v>39</v>
      </c>
      <c r="AA815" s="384" t="s">
        <v>39</v>
      </c>
      <c r="AB815" s="384" t="s">
        <v>39</v>
      </c>
      <c r="AC815" s="384" t="s">
        <v>39</v>
      </c>
      <c r="AD815" s="384" t="s">
        <v>39</v>
      </c>
      <c r="AE815" s="384" t="s">
        <v>39</v>
      </c>
      <c r="AF815" s="384" t="s">
        <v>39</v>
      </c>
      <c r="AG815" s="384" t="s">
        <v>39</v>
      </c>
      <c r="AH815" s="48" t="s">
        <v>657</v>
      </c>
      <c r="AI815" s="48" t="s">
        <v>657</v>
      </c>
      <c r="AJ815" s="48" t="s">
        <v>657</v>
      </c>
      <c r="AK815" s="48" t="s">
        <v>657</v>
      </c>
      <c r="AL815" s="48" t="s">
        <v>657</v>
      </c>
      <c r="AM815" s="48" t="s">
        <v>657</v>
      </c>
      <c r="AN815" s="48" t="s">
        <v>657</v>
      </c>
      <c r="AO815" s="384" t="s">
        <v>657</v>
      </c>
      <c r="AP815" s="384" t="s">
        <v>657</v>
      </c>
      <c r="AQ815" s="384" t="s">
        <v>657</v>
      </c>
      <c r="AR815" s="384" t="s">
        <v>657</v>
      </c>
      <c r="AS815" s="384" t="s">
        <v>657</v>
      </c>
      <c r="AT815" s="384" t="s">
        <v>657</v>
      </c>
      <c r="AU815" s="384" t="s">
        <v>657</v>
      </c>
    </row>
    <row r="816" spans="2:47" s="20" customFormat="1" x14ac:dyDescent="0.2"/>
    <row r="817" spans="2:20" s="20" customFormat="1" x14ac:dyDescent="0.2">
      <c r="B817" s="63" t="s">
        <v>659</v>
      </c>
    </row>
    <row r="818" spans="2:20" s="20" customFormat="1" x14ac:dyDescent="0.2">
      <c r="B818" s="63" t="s">
        <v>660</v>
      </c>
    </row>
    <row r="819" spans="2:20" s="20" customFormat="1" x14ac:dyDescent="0.2">
      <c r="B819" s="63" t="s">
        <v>661</v>
      </c>
    </row>
    <row r="820" spans="2:20" s="20" customFormat="1" x14ac:dyDescent="0.2">
      <c r="B820" s="63"/>
    </row>
    <row r="821" spans="2:20" s="20" customFormat="1" x14ac:dyDescent="0.2">
      <c r="C821" s="40"/>
      <c r="D821" s="40"/>
      <c r="E821" s="46">
        <v>2000</v>
      </c>
      <c r="F821" s="46">
        <v>2001</v>
      </c>
      <c r="G821" s="46">
        <v>2002</v>
      </c>
      <c r="H821" s="46">
        <v>2003</v>
      </c>
      <c r="I821" s="46">
        <v>2004</v>
      </c>
      <c r="J821" s="46">
        <v>2005</v>
      </c>
      <c r="K821" s="46">
        <v>2006</v>
      </c>
      <c r="L821" s="46">
        <v>2007</v>
      </c>
      <c r="M821" s="46">
        <v>2008</v>
      </c>
      <c r="N821" s="46">
        <v>2009</v>
      </c>
      <c r="O821" s="46">
        <v>2010</v>
      </c>
      <c r="P821" s="46">
        <v>2011</v>
      </c>
      <c r="Q821" s="46">
        <v>2012</v>
      </c>
      <c r="R821" s="46">
        <v>2013</v>
      </c>
      <c r="S821" s="142">
        <v>2014</v>
      </c>
      <c r="T821" s="142">
        <v>2015</v>
      </c>
    </row>
    <row r="822" spans="2:20" s="20" customFormat="1" x14ac:dyDescent="0.2">
      <c r="B822" s="20" t="s">
        <v>605</v>
      </c>
      <c r="C822" s="40" t="s">
        <v>7</v>
      </c>
      <c r="D822" s="40" t="s">
        <v>49</v>
      </c>
      <c r="E822" s="40">
        <v>3602</v>
      </c>
      <c r="F822" s="40">
        <v>3001</v>
      </c>
      <c r="G822" s="40">
        <v>2779</v>
      </c>
      <c r="H822" s="40">
        <v>2514</v>
      </c>
      <c r="I822" s="40">
        <v>2904</v>
      </c>
      <c r="J822" s="40">
        <v>2862</v>
      </c>
      <c r="K822" s="40">
        <v>2925</v>
      </c>
      <c r="L822" s="40">
        <v>2945</v>
      </c>
      <c r="M822" s="40">
        <v>2449</v>
      </c>
      <c r="N822" s="40">
        <v>2013</v>
      </c>
      <c r="O822" s="40">
        <v>1901</v>
      </c>
      <c r="P822" s="40">
        <v>1931</v>
      </c>
      <c r="Q822" s="40">
        <v>1995</v>
      </c>
      <c r="R822" s="40">
        <v>1801</v>
      </c>
      <c r="S822" s="141">
        <v>1915</v>
      </c>
      <c r="T822" s="141">
        <v>1746</v>
      </c>
    </row>
    <row r="823" spans="2:20" s="20" customFormat="1" x14ac:dyDescent="0.2">
      <c r="B823" s="20" t="s">
        <v>605</v>
      </c>
      <c r="C823" s="40" t="s">
        <v>7</v>
      </c>
      <c r="D823" s="40" t="s">
        <v>50</v>
      </c>
      <c r="E823" s="40">
        <v>2052</v>
      </c>
      <c r="F823" s="40">
        <v>1828</v>
      </c>
      <c r="G823" s="40">
        <v>1867</v>
      </c>
      <c r="H823" s="40">
        <v>1874</v>
      </c>
      <c r="I823" s="40">
        <v>1939</v>
      </c>
      <c r="J823" s="40">
        <v>2107</v>
      </c>
      <c r="K823" s="40">
        <v>2264</v>
      </c>
      <c r="L823" s="40">
        <v>2366</v>
      </c>
      <c r="M823" s="40">
        <v>2525</v>
      </c>
      <c r="N823" s="40">
        <v>2634</v>
      </c>
      <c r="O823" s="40">
        <v>2396</v>
      </c>
      <c r="P823" s="40">
        <v>2153</v>
      </c>
      <c r="Q823" s="40">
        <v>2121</v>
      </c>
      <c r="R823" s="40">
        <v>2242</v>
      </c>
      <c r="S823" s="141">
        <v>2115</v>
      </c>
      <c r="T823" s="141">
        <v>2086</v>
      </c>
    </row>
    <row r="824" spans="2:20" s="20" customFormat="1" x14ac:dyDescent="0.2">
      <c r="B824" s="20" t="s">
        <v>605</v>
      </c>
      <c r="C824" s="40" t="s">
        <v>7</v>
      </c>
      <c r="D824" s="40" t="s">
        <v>51</v>
      </c>
      <c r="E824" s="40">
        <v>1802</v>
      </c>
      <c r="F824" s="40">
        <v>1804</v>
      </c>
      <c r="G824" s="40">
        <v>1740</v>
      </c>
      <c r="H824" s="40">
        <v>1778</v>
      </c>
      <c r="I824" s="40">
        <v>1810</v>
      </c>
      <c r="J824" s="40">
        <v>1839</v>
      </c>
      <c r="K824" s="40">
        <v>2029</v>
      </c>
      <c r="L824" s="40">
        <v>2024</v>
      </c>
      <c r="M824" s="40">
        <v>1886</v>
      </c>
      <c r="N824" s="40">
        <v>1831</v>
      </c>
      <c r="O824" s="40">
        <v>1778</v>
      </c>
      <c r="P824" s="40">
        <v>1659</v>
      </c>
      <c r="Q824" s="40">
        <v>1554</v>
      </c>
      <c r="R824" s="40">
        <v>1473</v>
      </c>
      <c r="S824" s="141">
        <v>2247</v>
      </c>
      <c r="T824" s="141">
        <v>2120</v>
      </c>
    </row>
    <row r="825" spans="2:20" x14ac:dyDescent="0.2">
      <c r="B825" s="20" t="s">
        <v>605</v>
      </c>
      <c r="C825" s="40" t="s">
        <v>7</v>
      </c>
      <c r="D825" s="40" t="s">
        <v>52</v>
      </c>
      <c r="E825" s="40">
        <v>973</v>
      </c>
      <c r="F825" s="40">
        <v>927</v>
      </c>
      <c r="G825" s="40">
        <v>957</v>
      </c>
      <c r="H825" s="40">
        <v>965</v>
      </c>
      <c r="I825" s="40">
        <v>1060</v>
      </c>
      <c r="J825" s="40">
        <v>1078</v>
      </c>
      <c r="K825" s="40">
        <v>937</v>
      </c>
      <c r="L825" s="40">
        <v>816</v>
      </c>
      <c r="M825" s="40">
        <v>838</v>
      </c>
      <c r="N825" s="40">
        <v>748</v>
      </c>
      <c r="O825" s="40">
        <v>817</v>
      </c>
      <c r="P825" s="40">
        <v>829</v>
      </c>
      <c r="Q825" s="40">
        <v>898</v>
      </c>
      <c r="R825" s="40">
        <v>982</v>
      </c>
      <c r="S825" s="141">
        <v>1143</v>
      </c>
      <c r="T825" s="141">
        <v>1180</v>
      </c>
    </row>
    <row r="826" spans="2:20" x14ac:dyDescent="0.2">
      <c r="B826" s="20" t="s">
        <v>605</v>
      </c>
      <c r="C826" s="40" t="s">
        <v>7</v>
      </c>
      <c r="D826" s="40" t="s">
        <v>53</v>
      </c>
      <c r="E826" s="40">
        <v>652</v>
      </c>
      <c r="F826" s="40">
        <v>656</v>
      </c>
      <c r="G826" s="40">
        <v>648</v>
      </c>
      <c r="H826" s="40">
        <v>680</v>
      </c>
      <c r="I826" s="40">
        <v>700</v>
      </c>
      <c r="J826" s="40">
        <v>814</v>
      </c>
      <c r="K826" s="40">
        <v>774</v>
      </c>
      <c r="L826" s="40">
        <v>796</v>
      </c>
      <c r="M826" s="40">
        <v>829</v>
      </c>
      <c r="N826" s="40">
        <v>786</v>
      </c>
      <c r="O826" s="40">
        <v>743</v>
      </c>
      <c r="P826" s="40">
        <v>709</v>
      </c>
      <c r="Q826" s="40">
        <v>684</v>
      </c>
      <c r="R826" s="40">
        <v>725</v>
      </c>
      <c r="S826" s="141">
        <v>693</v>
      </c>
      <c r="T826" s="141">
        <v>634</v>
      </c>
    </row>
    <row r="827" spans="2:20" x14ac:dyDescent="0.2">
      <c r="B827" s="20" t="s">
        <v>605</v>
      </c>
      <c r="C827" s="40" t="s">
        <v>7</v>
      </c>
      <c r="D827" s="40" t="s">
        <v>54</v>
      </c>
      <c r="E827" s="40">
        <v>1669</v>
      </c>
      <c r="F827" s="40">
        <v>2015</v>
      </c>
      <c r="G827" s="40">
        <v>1755</v>
      </c>
      <c r="H827" s="40">
        <v>2048</v>
      </c>
      <c r="I827" s="40">
        <v>2050</v>
      </c>
      <c r="J827" s="40">
        <v>2047</v>
      </c>
      <c r="K827" s="40">
        <v>2176</v>
      </c>
      <c r="L827" s="40">
        <v>2309</v>
      </c>
      <c r="M827" s="40">
        <v>2070</v>
      </c>
      <c r="N827" s="40">
        <v>1900</v>
      </c>
      <c r="O827" s="40">
        <v>2409</v>
      </c>
      <c r="P827" s="40">
        <v>2338</v>
      </c>
      <c r="Q827" s="40">
        <v>2479</v>
      </c>
      <c r="R827" s="40">
        <v>2278</v>
      </c>
      <c r="S827" s="141">
        <v>2018</v>
      </c>
      <c r="T827" s="141">
        <v>2297</v>
      </c>
    </row>
    <row r="828" spans="2:20" x14ac:dyDescent="0.2">
      <c r="B828" s="20" t="s">
        <v>605</v>
      </c>
      <c r="C828" s="40" t="s">
        <v>7</v>
      </c>
      <c r="D828" s="40" t="s">
        <v>55</v>
      </c>
      <c r="E828" s="40">
        <v>2891</v>
      </c>
      <c r="F828" s="40">
        <v>2445</v>
      </c>
      <c r="G828" s="40">
        <v>2166</v>
      </c>
      <c r="H828" s="40">
        <v>1886</v>
      </c>
      <c r="I828" s="40">
        <v>1870</v>
      </c>
      <c r="J828" s="40">
        <v>2115</v>
      </c>
      <c r="K828" s="40">
        <v>1786</v>
      </c>
      <c r="L828" s="40">
        <v>2061</v>
      </c>
      <c r="M828" s="40">
        <v>2173</v>
      </c>
      <c r="N828" s="40">
        <v>2216</v>
      </c>
      <c r="O828" s="40">
        <v>2205</v>
      </c>
      <c r="P828" s="40">
        <v>2149</v>
      </c>
      <c r="Q828" s="40">
        <v>1882</v>
      </c>
      <c r="R828" s="40">
        <v>1751</v>
      </c>
      <c r="S828" s="141">
        <v>1856</v>
      </c>
      <c r="T828" s="141">
        <v>1861</v>
      </c>
    </row>
    <row r="829" spans="2:20" x14ac:dyDescent="0.2">
      <c r="B829" s="20" t="s">
        <v>605</v>
      </c>
      <c r="C829" s="40" t="s">
        <v>7</v>
      </c>
      <c r="D829" s="40" t="s">
        <v>56</v>
      </c>
      <c r="E829" s="40">
        <v>1348</v>
      </c>
      <c r="F829" s="40">
        <v>1311</v>
      </c>
      <c r="G829" s="40">
        <v>1361</v>
      </c>
      <c r="H829" s="40">
        <v>1444</v>
      </c>
      <c r="I829" s="40">
        <v>1706</v>
      </c>
      <c r="J829" s="40">
        <v>1750</v>
      </c>
      <c r="K829" s="40">
        <v>1859</v>
      </c>
      <c r="L829" s="40">
        <v>1941</v>
      </c>
      <c r="M829" s="40">
        <v>2111</v>
      </c>
      <c r="N829" s="40">
        <v>2059</v>
      </c>
      <c r="O829" s="40">
        <v>1918</v>
      </c>
      <c r="P829" s="40">
        <v>1834</v>
      </c>
      <c r="Q829" s="40">
        <v>2065</v>
      </c>
      <c r="R829" s="40">
        <v>1853</v>
      </c>
      <c r="S829" s="141">
        <v>1917</v>
      </c>
      <c r="T829" s="141">
        <v>1787</v>
      </c>
    </row>
    <row r="830" spans="2:20" x14ac:dyDescent="0.2">
      <c r="B830" s="20" t="s">
        <v>605</v>
      </c>
      <c r="C830" s="40" t="s">
        <v>7</v>
      </c>
      <c r="D830" s="40" t="s">
        <v>57</v>
      </c>
      <c r="E830" s="40">
        <v>1022</v>
      </c>
      <c r="F830" s="40">
        <v>986</v>
      </c>
      <c r="G830" s="40">
        <v>1013</v>
      </c>
      <c r="H830" s="40">
        <v>1029</v>
      </c>
      <c r="I830" s="40">
        <v>1172</v>
      </c>
      <c r="J830" s="40">
        <v>1128</v>
      </c>
      <c r="K830" s="40">
        <v>1174</v>
      </c>
      <c r="L830" s="40">
        <v>1359</v>
      </c>
      <c r="M830" s="40">
        <v>1420</v>
      </c>
      <c r="N830" s="40">
        <v>1482</v>
      </c>
      <c r="O830" s="40">
        <v>1490</v>
      </c>
      <c r="P830" s="40">
        <v>1402</v>
      </c>
      <c r="Q830" s="40">
        <v>1240</v>
      </c>
      <c r="R830" s="40">
        <v>1213</v>
      </c>
      <c r="S830" s="141">
        <v>1328</v>
      </c>
      <c r="T830" s="141">
        <v>1345</v>
      </c>
    </row>
    <row r="831" spans="2:20" x14ac:dyDescent="0.2">
      <c r="B831" s="20" t="s">
        <v>605</v>
      </c>
      <c r="C831" s="40" t="s">
        <v>7</v>
      </c>
      <c r="D831" s="40" t="s">
        <v>58</v>
      </c>
      <c r="E831" s="40">
        <v>1287</v>
      </c>
      <c r="F831" s="40">
        <v>1195</v>
      </c>
      <c r="G831" s="40">
        <v>1267</v>
      </c>
      <c r="H831" s="40">
        <v>1128</v>
      </c>
      <c r="I831" s="40">
        <v>1423</v>
      </c>
      <c r="J831" s="40">
        <v>1553</v>
      </c>
      <c r="K831" s="40">
        <v>1309</v>
      </c>
      <c r="L831" s="40">
        <v>1513</v>
      </c>
      <c r="M831" s="40">
        <v>1499</v>
      </c>
      <c r="N831" s="40">
        <v>1557</v>
      </c>
      <c r="O831" s="40">
        <v>1560</v>
      </c>
      <c r="P831" s="40">
        <v>1589</v>
      </c>
      <c r="Q831" s="40">
        <v>1606</v>
      </c>
      <c r="R831" s="40">
        <v>1533</v>
      </c>
      <c r="S831" s="141">
        <v>1549</v>
      </c>
      <c r="T831" s="141">
        <v>1555</v>
      </c>
    </row>
    <row r="832" spans="2:20" x14ac:dyDescent="0.2">
      <c r="B832" s="20" t="s">
        <v>605</v>
      </c>
      <c r="C832" s="40" t="s">
        <v>7</v>
      </c>
      <c r="D832" s="40" t="s">
        <v>59</v>
      </c>
      <c r="E832" s="40">
        <v>847</v>
      </c>
      <c r="F832" s="40">
        <v>765</v>
      </c>
      <c r="G832" s="40">
        <v>939</v>
      </c>
      <c r="H832" s="40">
        <v>884</v>
      </c>
      <c r="I832" s="40">
        <v>965</v>
      </c>
      <c r="J832" s="40">
        <v>1050</v>
      </c>
      <c r="K832" s="40">
        <v>924</v>
      </c>
      <c r="L832" s="40">
        <v>991</v>
      </c>
      <c r="M832" s="40">
        <v>932</v>
      </c>
      <c r="N832" s="40">
        <v>943</v>
      </c>
      <c r="O832" s="40">
        <v>955</v>
      </c>
      <c r="P832" s="40">
        <v>986</v>
      </c>
      <c r="Q832" s="40">
        <v>1022</v>
      </c>
      <c r="R832" s="40">
        <v>1023</v>
      </c>
      <c r="S832" s="141">
        <v>991</v>
      </c>
      <c r="T832" s="141">
        <v>972</v>
      </c>
    </row>
    <row r="833" spans="2:20" x14ac:dyDescent="0.2">
      <c r="B833" s="20" t="s">
        <v>605</v>
      </c>
      <c r="C833" s="40" t="s">
        <v>7</v>
      </c>
      <c r="D833" s="40" t="s">
        <v>60</v>
      </c>
      <c r="E833" s="40">
        <v>6393</v>
      </c>
      <c r="F833" s="40">
        <v>5969</v>
      </c>
      <c r="G833" s="40">
        <v>5958</v>
      </c>
      <c r="H833" s="40">
        <v>6084</v>
      </c>
      <c r="I833" s="40">
        <v>5963</v>
      </c>
      <c r="J833" s="40">
        <v>5672</v>
      </c>
      <c r="K833" s="40">
        <v>5413</v>
      </c>
      <c r="L833" s="40">
        <v>4944</v>
      </c>
      <c r="M833" s="40">
        <v>4664</v>
      </c>
      <c r="N833" s="40">
        <v>4571</v>
      </c>
      <c r="O833" s="40">
        <v>4596</v>
      </c>
      <c r="P833" s="40">
        <v>4379</v>
      </c>
      <c r="Q833" s="40">
        <v>4233</v>
      </c>
      <c r="R833" s="40">
        <v>4304</v>
      </c>
      <c r="S833" s="141">
        <v>4764</v>
      </c>
      <c r="T833" s="141">
        <v>4907</v>
      </c>
    </row>
    <row r="834" spans="2:20" x14ac:dyDescent="0.2">
      <c r="B834" s="20" t="s">
        <v>605</v>
      </c>
      <c r="C834" s="40" t="s">
        <v>7</v>
      </c>
      <c r="D834" s="40" t="s">
        <v>61</v>
      </c>
      <c r="E834" s="40">
        <v>803</v>
      </c>
      <c r="F834" s="40">
        <v>779</v>
      </c>
      <c r="G834" s="40">
        <v>768</v>
      </c>
      <c r="H834" s="40">
        <v>765</v>
      </c>
      <c r="I834" s="40">
        <v>765</v>
      </c>
      <c r="J834" s="40">
        <v>744</v>
      </c>
      <c r="K834" s="40">
        <v>664</v>
      </c>
      <c r="L834" s="40">
        <v>660</v>
      </c>
      <c r="M834" s="40">
        <v>590</v>
      </c>
      <c r="N834" s="40">
        <v>586</v>
      </c>
      <c r="O834" s="40">
        <v>571</v>
      </c>
      <c r="P834" s="40">
        <v>531</v>
      </c>
      <c r="Q834" s="40">
        <v>544</v>
      </c>
      <c r="R834" s="40">
        <v>535</v>
      </c>
      <c r="S834" s="141">
        <v>488</v>
      </c>
      <c r="T834" s="141">
        <v>480</v>
      </c>
    </row>
    <row r="835" spans="2:20" x14ac:dyDescent="0.2">
      <c r="B835" s="20" t="s">
        <v>605</v>
      </c>
      <c r="C835" s="40" t="s">
        <v>7</v>
      </c>
      <c r="D835" s="40" t="s">
        <v>62</v>
      </c>
      <c r="E835" s="40">
        <v>2287</v>
      </c>
      <c r="F835" s="40">
        <v>2281</v>
      </c>
      <c r="G835" s="40">
        <v>2098</v>
      </c>
      <c r="H835" s="40">
        <v>2010</v>
      </c>
      <c r="I835" s="40">
        <v>2006</v>
      </c>
      <c r="J835" s="40">
        <v>2169</v>
      </c>
      <c r="K835" s="40">
        <v>2325</v>
      </c>
      <c r="L835" s="40">
        <v>2334</v>
      </c>
      <c r="M835" s="40">
        <v>2325</v>
      </c>
      <c r="N835" s="40">
        <v>2445</v>
      </c>
      <c r="O835" s="40">
        <v>2594</v>
      </c>
      <c r="P835" s="40">
        <v>2368</v>
      </c>
      <c r="Q835" s="40">
        <v>2385</v>
      </c>
      <c r="R835" s="40">
        <v>2441</v>
      </c>
      <c r="S835" s="141">
        <v>2511</v>
      </c>
      <c r="T835" s="141">
        <v>2418</v>
      </c>
    </row>
    <row r="836" spans="2:20" x14ac:dyDescent="0.2">
      <c r="B836" s="20" t="s">
        <v>605</v>
      </c>
      <c r="C836" s="40" t="s">
        <v>7</v>
      </c>
      <c r="D836" s="40" t="s">
        <v>63</v>
      </c>
      <c r="E836" s="40">
        <v>6496</v>
      </c>
      <c r="F836" s="40">
        <v>5858</v>
      </c>
      <c r="G836" s="40">
        <v>5629</v>
      </c>
      <c r="H836" s="40">
        <v>6082</v>
      </c>
      <c r="I836" s="40">
        <v>6875</v>
      </c>
      <c r="J836" s="40">
        <v>7294</v>
      </c>
      <c r="K836" s="40">
        <v>7305</v>
      </c>
      <c r="L836" s="40">
        <v>7265</v>
      </c>
      <c r="M836" s="40">
        <v>6489</v>
      </c>
      <c r="N836" s="40">
        <v>6002</v>
      </c>
      <c r="O836" s="40">
        <v>4834</v>
      </c>
      <c r="P836" s="40">
        <v>4439</v>
      </c>
      <c r="Q836" s="40">
        <v>4289</v>
      </c>
      <c r="R836" s="40">
        <v>4198</v>
      </c>
      <c r="S836" s="141">
        <v>3823</v>
      </c>
      <c r="T836" s="141">
        <v>3617</v>
      </c>
    </row>
    <row r="837" spans="2:20" x14ac:dyDescent="0.2">
      <c r="B837" s="20" t="s">
        <v>605</v>
      </c>
      <c r="C837" s="40" t="s">
        <v>7</v>
      </c>
      <c r="D837" s="40" t="s">
        <v>64</v>
      </c>
      <c r="E837" s="40">
        <v>9763</v>
      </c>
      <c r="F837" s="40">
        <v>8802</v>
      </c>
      <c r="G837" s="40">
        <v>8789</v>
      </c>
      <c r="H837" s="40">
        <v>9040</v>
      </c>
      <c r="I837" s="40">
        <v>9102</v>
      </c>
      <c r="J837" s="40">
        <v>9223</v>
      </c>
      <c r="K837" s="40">
        <v>9013</v>
      </c>
      <c r="L837" s="40">
        <v>8586</v>
      </c>
      <c r="M837" s="40">
        <v>8264</v>
      </c>
      <c r="N837" s="40">
        <v>8284</v>
      </c>
      <c r="O837" s="40">
        <v>7899</v>
      </c>
      <c r="P837" s="40">
        <v>7253</v>
      </c>
      <c r="Q837" s="40">
        <v>6981</v>
      </c>
      <c r="R837" s="40">
        <v>6212</v>
      </c>
      <c r="S837" s="141">
        <v>5722</v>
      </c>
      <c r="T837" s="141">
        <v>6368</v>
      </c>
    </row>
    <row r="838" spans="2:20" x14ac:dyDescent="0.2">
      <c r="B838" s="20" t="s">
        <v>605</v>
      </c>
      <c r="C838" s="40" t="s">
        <v>7</v>
      </c>
      <c r="D838" s="40" t="s">
        <v>65</v>
      </c>
      <c r="E838" s="40">
        <v>2915</v>
      </c>
      <c r="F838" s="40">
        <v>2748</v>
      </c>
      <c r="G838" s="40">
        <v>2670</v>
      </c>
      <c r="H838" s="40">
        <v>3055</v>
      </c>
      <c r="I838" s="40">
        <v>2957</v>
      </c>
      <c r="J838" s="40">
        <v>2764</v>
      </c>
      <c r="K838" s="40">
        <v>2633</v>
      </c>
      <c r="L838" s="40">
        <v>2252</v>
      </c>
      <c r="M838" s="40">
        <v>2105</v>
      </c>
      <c r="N838" s="40">
        <v>2073</v>
      </c>
      <c r="O838" s="40">
        <v>2038</v>
      </c>
      <c r="P838" s="40">
        <v>2051</v>
      </c>
      <c r="Q838" s="40">
        <v>1981</v>
      </c>
      <c r="R838" s="40">
        <v>1921</v>
      </c>
      <c r="S838" s="141">
        <v>2061</v>
      </c>
      <c r="T838" s="141">
        <v>1922</v>
      </c>
    </row>
    <row r="839" spans="2:20" x14ac:dyDescent="0.2">
      <c r="B839" s="20" t="s">
        <v>605</v>
      </c>
      <c r="C839" s="40" t="s">
        <v>7</v>
      </c>
      <c r="D839" s="40" t="s">
        <v>66</v>
      </c>
      <c r="E839" s="40">
        <v>1281</v>
      </c>
      <c r="F839" s="40">
        <v>1146</v>
      </c>
      <c r="G839" s="40">
        <v>1255</v>
      </c>
      <c r="H839" s="40">
        <v>1104</v>
      </c>
      <c r="I839" s="40">
        <v>1137</v>
      </c>
      <c r="J839" s="40">
        <v>1298</v>
      </c>
      <c r="K839" s="40">
        <v>1222</v>
      </c>
      <c r="L839" s="40">
        <v>1343</v>
      </c>
      <c r="M839" s="40">
        <v>1383</v>
      </c>
      <c r="N839" s="40">
        <v>1422</v>
      </c>
      <c r="O839" s="40">
        <v>1396</v>
      </c>
      <c r="P839" s="40">
        <v>1276</v>
      </c>
      <c r="Q839" s="40">
        <v>1252</v>
      </c>
      <c r="R839" s="40">
        <v>1358</v>
      </c>
      <c r="S839" s="141">
        <v>1344</v>
      </c>
      <c r="T839" s="141">
        <v>1261</v>
      </c>
    </row>
    <row r="840" spans="2:20" x14ac:dyDescent="0.2">
      <c r="B840" s="20" t="s">
        <v>605</v>
      </c>
      <c r="C840" s="40" t="s">
        <v>7</v>
      </c>
      <c r="D840" s="40" t="s">
        <v>67</v>
      </c>
      <c r="E840" s="40">
        <v>1319</v>
      </c>
      <c r="F840" s="40">
        <v>1256</v>
      </c>
      <c r="G840" s="40">
        <v>1113</v>
      </c>
      <c r="H840" s="40">
        <v>1084</v>
      </c>
      <c r="I840" s="40">
        <v>1201</v>
      </c>
      <c r="J840" s="40">
        <v>1168</v>
      </c>
      <c r="K840" s="40">
        <v>1213</v>
      </c>
      <c r="L840" s="40">
        <v>1147</v>
      </c>
      <c r="M840" s="40">
        <v>1128</v>
      </c>
      <c r="N840" s="40">
        <v>1086</v>
      </c>
      <c r="O840" s="40">
        <v>981</v>
      </c>
      <c r="P840" s="40">
        <v>993</v>
      </c>
      <c r="Q840" s="40">
        <v>1035</v>
      </c>
      <c r="R840" s="40">
        <v>947</v>
      </c>
      <c r="S840" s="141">
        <v>943</v>
      </c>
      <c r="T840" s="141">
        <v>842</v>
      </c>
    </row>
    <row r="841" spans="2:20" x14ac:dyDescent="0.2">
      <c r="B841" s="20" t="s">
        <v>605</v>
      </c>
      <c r="C841" s="40" t="s">
        <v>7</v>
      </c>
      <c r="D841" s="40" t="s">
        <v>68</v>
      </c>
      <c r="E841" s="40">
        <v>1056</v>
      </c>
      <c r="F841" s="40">
        <v>1063</v>
      </c>
      <c r="G841" s="40">
        <v>1119</v>
      </c>
      <c r="H841" s="40">
        <v>1205</v>
      </c>
      <c r="I841" s="40">
        <v>1360</v>
      </c>
      <c r="J841" s="40">
        <v>1430</v>
      </c>
      <c r="K841" s="40">
        <v>1324</v>
      </c>
      <c r="L841" s="40">
        <v>1320</v>
      </c>
      <c r="M841" s="40">
        <v>1305</v>
      </c>
      <c r="N841" s="40">
        <v>1312</v>
      </c>
      <c r="O841" s="40">
        <v>1179</v>
      </c>
      <c r="P841" s="40">
        <v>1197</v>
      </c>
      <c r="Q841" s="40">
        <v>1211</v>
      </c>
      <c r="R841" s="40">
        <v>1208</v>
      </c>
      <c r="S841" s="141">
        <v>1262</v>
      </c>
      <c r="T841" s="141">
        <v>1200</v>
      </c>
    </row>
    <row r="842" spans="2:20" x14ac:dyDescent="0.2">
      <c r="B842" s="20" t="s">
        <v>605</v>
      </c>
      <c r="C842" s="40" t="s">
        <v>7</v>
      </c>
      <c r="D842" s="40" t="s">
        <v>69</v>
      </c>
      <c r="E842" s="40">
        <v>1629</v>
      </c>
      <c r="F842" s="40">
        <v>1490</v>
      </c>
      <c r="G842" s="40">
        <v>1301</v>
      </c>
      <c r="H842" s="40">
        <v>1491</v>
      </c>
      <c r="I842" s="40">
        <v>1692</v>
      </c>
      <c r="J842" s="40">
        <v>1503</v>
      </c>
      <c r="K842" s="40">
        <v>1331</v>
      </c>
      <c r="L842" s="40">
        <v>1402</v>
      </c>
      <c r="M842" s="40">
        <v>1564</v>
      </c>
      <c r="N842" s="40">
        <v>1654</v>
      </c>
      <c r="O842" s="40">
        <v>1420</v>
      </c>
      <c r="P842" s="40">
        <v>1427</v>
      </c>
      <c r="Q842" s="40">
        <v>1850</v>
      </c>
      <c r="R842" s="40">
        <v>1988</v>
      </c>
      <c r="S842" s="141">
        <v>1951</v>
      </c>
      <c r="T842" s="141">
        <v>2032</v>
      </c>
    </row>
    <row r="843" spans="2:20" x14ac:dyDescent="0.2">
      <c r="B843" s="20" t="s">
        <v>605</v>
      </c>
      <c r="C843" s="40" t="s">
        <v>7</v>
      </c>
      <c r="D843" s="40" t="s">
        <v>70</v>
      </c>
      <c r="E843" s="40">
        <v>3075</v>
      </c>
      <c r="F843" s="40">
        <v>2895</v>
      </c>
      <c r="G843" s="40">
        <v>3408</v>
      </c>
      <c r="H843" s="40">
        <v>4370</v>
      </c>
      <c r="I843" s="40">
        <v>4394</v>
      </c>
      <c r="J843" s="40">
        <v>4371</v>
      </c>
      <c r="K843" s="40">
        <v>4339</v>
      </c>
      <c r="L843" s="40">
        <v>4247</v>
      </c>
      <c r="M843" s="40">
        <v>4014</v>
      </c>
      <c r="N843" s="40">
        <v>3944</v>
      </c>
      <c r="O843" s="40">
        <v>3690</v>
      </c>
      <c r="P843" s="40">
        <v>3430</v>
      </c>
      <c r="Q843" s="40">
        <v>3308</v>
      </c>
      <c r="R843" s="40">
        <v>3283</v>
      </c>
      <c r="S843" s="141">
        <v>3381</v>
      </c>
      <c r="T843" s="141">
        <v>3543</v>
      </c>
    </row>
    <row r="844" spans="2:20" x14ac:dyDescent="0.2">
      <c r="B844" s="20" t="s">
        <v>605</v>
      </c>
      <c r="C844" s="40" t="s">
        <v>7</v>
      </c>
      <c r="D844" s="40" t="s">
        <v>71</v>
      </c>
      <c r="E844" s="40">
        <v>465</v>
      </c>
      <c r="F844" s="40">
        <v>442</v>
      </c>
      <c r="G844" s="40">
        <v>516</v>
      </c>
      <c r="H844" s="40">
        <v>428</v>
      </c>
      <c r="I844" s="40">
        <v>511</v>
      </c>
      <c r="J844" s="40">
        <v>505</v>
      </c>
      <c r="K844" s="40">
        <v>538</v>
      </c>
      <c r="L844" s="40">
        <v>414</v>
      </c>
      <c r="M844" s="40">
        <v>284</v>
      </c>
      <c r="N844" s="40">
        <v>275</v>
      </c>
      <c r="O844" s="40">
        <v>286</v>
      </c>
      <c r="P844" s="40">
        <v>260</v>
      </c>
      <c r="Q844" s="40">
        <v>241</v>
      </c>
      <c r="R844" s="40">
        <v>230</v>
      </c>
      <c r="S844" s="141">
        <v>273</v>
      </c>
      <c r="T844" s="141">
        <v>272</v>
      </c>
    </row>
    <row r="845" spans="2:20" x14ac:dyDescent="0.2">
      <c r="B845" s="20" t="s">
        <v>605</v>
      </c>
      <c r="C845" s="40" t="s">
        <v>7</v>
      </c>
      <c r="D845" s="40" t="s">
        <v>72</v>
      </c>
      <c r="E845" s="40">
        <v>1463</v>
      </c>
      <c r="F845" s="40">
        <v>1477</v>
      </c>
      <c r="G845" s="40">
        <v>1532</v>
      </c>
      <c r="H845" s="40">
        <v>1618</v>
      </c>
      <c r="I845" s="40">
        <v>1559</v>
      </c>
      <c r="J845" s="40">
        <v>1187</v>
      </c>
      <c r="K845" s="40">
        <v>1222</v>
      </c>
      <c r="L845" s="40">
        <v>1194</v>
      </c>
      <c r="M845" s="40">
        <v>1201</v>
      </c>
      <c r="N845" s="40">
        <v>1216</v>
      </c>
      <c r="O845" s="40">
        <v>1527</v>
      </c>
      <c r="P845" s="40">
        <v>1521</v>
      </c>
      <c r="Q845" s="40">
        <v>1357</v>
      </c>
      <c r="R845" s="40">
        <v>1208</v>
      </c>
      <c r="S845" s="141">
        <v>1355</v>
      </c>
      <c r="T845" s="141">
        <v>1363</v>
      </c>
    </row>
    <row r="846" spans="2:20" x14ac:dyDescent="0.2">
      <c r="B846" s="20" t="s">
        <v>605</v>
      </c>
      <c r="C846" s="40" t="s">
        <v>7</v>
      </c>
      <c r="D846" s="40" t="s">
        <v>73</v>
      </c>
      <c r="E846" s="40">
        <v>2453</v>
      </c>
      <c r="F846" s="40">
        <v>2542</v>
      </c>
      <c r="G846" s="40">
        <v>2098</v>
      </c>
      <c r="H846" s="40">
        <v>2169</v>
      </c>
      <c r="I846" s="40">
        <v>1814</v>
      </c>
      <c r="J846" s="40">
        <v>1947</v>
      </c>
      <c r="K846" s="40">
        <v>1990</v>
      </c>
      <c r="L846" s="40">
        <v>2305</v>
      </c>
      <c r="M846" s="40">
        <v>2318</v>
      </c>
      <c r="N846" s="40">
        <v>2457</v>
      </c>
      <c r="O846" s="40">
        <v>2222</v>
      </c>
      <c r="P846" s="40">
        <v>1818</v>
      </c>
      <c r="Q846" s="40">
        <v>1832</v>
      </c>
      <c r="R846" s="40">
        <v>1901</v>
      </c>
      <c r="S846" s="141">
        <v>2033</v>
      </c>
      <c r="T846" s="141">
        <v>2293</v>
      </c>
    </row>
    <row r="847" spans="2:20" x14ac:dyDescent="0.2">
      <c r="B847" s="20" t="s">
        <v>605</v>
      </c>
      <c r="C847" s="40" t="s">
        <v>7</v>
      </c>
      <c r="D847" s="40" t="s">
        <v>74</v>
      </c>
      <c r="E847" s="40">
        <v>1569</v>
      </c>
      <c r="F847" s="40">
        <v>1491</v>
      </c>
      <c r="G847" s="40">
        <v>1553</v>
      </c>
      <c r="H847" s="40">
        <v>1686</v>
      </c>
      <c r="I847" s="40">
        <v>1724</v>
      </c>
      <c r="J847" s="40">
        <v>1604</v>
      </c>
      <c r="K847" s="40">
        <v>1542</v>
      </c>
      <c r="L847" s="40">
        <v>1389</v>
      </c>
      <c r="M847" s="40">
        <v>1337</v>
      </c>
      <c r="N847" s="40">
        <v>1444</v>
      </c>
      <c r="O847" s="40">
        <v>1391</v>
      </c>
      <c r="P847" s="40">
        <v>1375</v>
      </c>
      <c r="Q847" s="40">
        <v>1417</v>
      </c>
      <c r="R847" s="40">
        <v>1414</v>
      </c>
      <c r="S847" s="141">
        <v>1372</v>
      </c>
      <c r="T847" s="141">
        <v>1267</v>
      </c>
    </row>
    <row r="848" spans="2:20" x14ac:dyDescent="0.2">
      <c r="B848" s="20" t="s">
        <v>605</v>
      </c>
      <c r="C848" s="40" t="s">
        <v>7</v>
      </c>
      <c r="D848" s="40" t="s">
        <v>75</v>
      </c>
      <c r="E848" s="40">
        <v>659</v>
      </c>
      <c r="F848" s="40">
        <v>722</v>
      </c>
      <c r="G848" s="40">
        <v>553</v>
      </c>
      <c r="H848" s="40">
        <v>545</v>
      </c>
      <c r="I848" s="40">
        <v>529</v>
      </c>
      <c r="J848" s="40">
        <v>555</v>
      </c>
      <c r="K848" s="40">
        <v>552</v>
      </c>
      <c r="L848" s="40">
        <v>491</v>
      </c>
      <c r="M848" s="40">
        <v>453</v>
      </c>
      <c r="N848" s="40">
        <v>478</v>
      </c>
      <c r="O848" s="40">
        <v>472</v>
      </c>
      <c r="P848" s="40">
        <v>500</v>
      </c>
      <c r="Q848" s="40">
        <v>470</v>
      </c>
      <c r="R848" s="40">
        <v>444</v>
      </c>
      <c r="S848" s="141">
        <v>371</v>
      </c>
      <c r="T848" s="141">
        <v>337</v>
      </c>
    </row>
    <row r="849" spans="2:28" x14ac:dyDescent="0.2">
      <c r="B849" s="20" t="s">
        <v>605</v>
      </c>
      <c r="C849" s="40" t="s">
        <v>7</v>
      </c>
      <c r="D849" s="40" t="s">
        <v>76</v>
      </c>
      <c r="E849" s="40">
        <v>1358</v>
      </c>
      <c r="F849" s="40">
        <v>1203</v>
      </c>
      <c r="G849" s="40">
        <v>1298</v>
      </c>
      <c r="H849" s="40">
        <v>1471</v>
      </c>
      <c r="I849" s="40">
        <v>1723</v>
      </c>
      <c r="J849" s="40">
        <v>1735</v>
      </c>
      <c r="K849" s="40">
        <v>1823</v>
      </c>
      <c r="L849" s="40">
        <v>1908</v>
      </c>
      <c r="M849" s="40">
        <v>2045</v>
      </c>
      <c r="N849" s="40">
        <v>2173</v>
      </c>
      <c r="O849" s="40">
        <v>2216</v>
      </c>
      <c r="P849" s="40">
        <v>2437</v>
      </c>
      <c r="Q849" s="40">
        <v>2273</v>
      </c>
      <c r="R849" s="40">
        <v>2252</v>
      </c>
      <c r="S849" s="141">
        <v>1833</v>
      </c>
      <c r="T849" s="141">
        <v>1720</v>
      </c>
    </row>
    <row r="850" spans="2:28" x14ac:dyDescent="0.2">
      <c r="B850" s="20" t="s">
        <v>605</v>
      </c>
      <c r="C850" s="40" t="s">
        <v>7</v>
      </c>
      <c r="D850" s="40" t="s">
        <v>77</v>
      </c>
      <c r="E850" s="40">
        <v>2629</v>
      </c>
      <c r="F850" s="40">
        <v>2445</v>
      </c>
      <c r="G850" s="40">
        <v>2326</v>
      </c>
      <c r="H850" s="40">
        <v>2568</v>
      </c>
      <c r="I850" s="40">
        <v>2709</v>
      </c>
      <c r="J850" s="40">
        <v>3158</v>
      </c>
      <c r="K850" s="40">
        <v>3507</v>
      </c>
      <c r="L850" s="40">
        <v>3845</v>
      </c>
      <c r="M850" s="40">
        <v>3835</v>
      </c>
      <c r="N850" s="40">
        <v>4131</v>
      </c>
      <c r="O850" s="40">
        <v>4084</v>
      </c>
      <c r="P850" s="40">
        <v>3965</v>
      </c>
      <c r="Q850" s="40">
        <v>3936</v>
      </c>
      <c r="R850" s="40">
        <v>3644</v>
      </c>
      <c r="S850" s="141">
        <v>3620</v>
      </c>
      <c r="T850" s="141">
        <v>3470</v>
      </c>
    </row>
    <row r="851" spans="2:28" x14ac:dyDescent="0.2">
      <c r="B851" s="20" t="s">
        <v>605</v>
      </c>
      <c r="C851" s="40" t="s">
        <v>7</v>
      </c>
      <c r="D851" s="40" t="s">
        <v>78</v>
      </c>
      <c r="E851" s="40">
        <v>921</v>
      </c>
      <c r="F851" s="40">
        <v>881</v>
      </c>
      <c r="G851" s="40">
        <v>1015</v>
      </c>
      <c r="H851" s="40">
        <v>848</v>
      </c>
      <c r="I851" s="40">
        <v>982</v>
      </c>
      <c r="J851" s="40">
        <v>944</v>
      </c>
      <c r="K851" s="40">
        <v>990</v>
      </c>
      <c r="L851" s="40">
        <v>977</v>
      </c>
      <c r="M851" s="40">
        <v>1145</v>
      </c>
      <c r="N851" s="40">
        <v>1090</v>
      </c>
      <c r="O851" s="40">
        <v>1211</v>
      </c>
      <c r="P851" s="40">
        <v>1244</v>
      </c>
      <c r="Q851" s="40">
        <v>1216</v>
      </c>
      <c r="R851" s="40">
        <v>1256</v>
      </c>
      <c r="S851" s="141">
        <v>1245</v>
      </c>
      <c r="T851" s="141">
        <v>1210</v>
      </c>
    </row>
    <row r="852" spans="2:28" x14ac:dyDescent="0.2">
      <c r="B852" s="20" t="s">
        <v>605</v>
      </c>
      <c r="C852" s="40" t="s">
        <v>7</v>
      </c>
      <c r="D852" s="40" t="s">
        <v>79</v>
      </c>
      <c r="E852" s="40">
        <v>1767</v>
      </c>
      <c r="F852" s="40">
        <v>1558</v>
      </c>
      <c r="G852" s="40">
        <v>1647</v>
      </c>
      <c r="H852" s="40">
        <v>1834</v>
      </c>
      <c r="I852" s="40">
        <v>2065</v>
      </c>
      <c r="J852" s="40">
        <v>2108</v>
      </c>
      <c r="K852" s="40">
        <v>2074</v>
      </c>
      <c r="L852" s="40">
        <v>2065</v>
      </c>
      <c r="M852" s="40">
        <v>2019</v>
      </c>
      <c r="N852" s="40">
        <v>1890</v>
      </c>
      <c r="O852" s="40">
        <v>1769</v>
      </c>
      <c r="P852" s="40">
        <v>1667</v>
      </c>
      <c r="Q852" s="40">
        <v>1646</v>
      </c>
      <c r="R852" s="40">
        <v>1520</v>
      </c>
      <c r="S852" s="141">
        <v>1536</v>
      </c>
      <c r="T852" s="141">
        <v>1385</v>
      </c>
    </row>
    <row r="853" spans="2:28" x14ac:dyDescent="0.2">
      <c r="B853" s="20" t="s">
        <v>605</v>
      </c>
      <c r="C853" s="40" t="s">
        <v>7</v>
      </c>
      <c r="D853" s="40" t="s">
        <v>80</v>
      </c>
      <c r="E853" s="40">
        <v>1764</v>
      </c>
      <c r="F853" s="40">
        <v>1552</v>
      </c>
      <c r="G853" s="40">
        <v>1408</v>
      </c>
      <c r="H853" s="40">
        <v>1579</v>
      </c>
      <c r="I853" s="40">
        <v>1319</v>
      </c>
      <c r="J853" s="40">
        <v>1372</v>
      </c>
      <c r="K853" s="40">
        <v>1480</v>
      </c>
      <c r="L853" s="40">
        <v>1501</v>
      </c>
      <c r="M853" s="40">
        <v>1559</v>
      </c>
      <c r="N853" s="40">
        <v>1629</v>
      </c>
      <c r="O853" s="40">
        <v>1676</v>
      </c>
      <c r="P853" s="40">
        <v>1750</v>
      </c>
      <c r="Q853" s="40">
        <v>1829</v>
      </c>
      <c r="R853" s="40">
        <v>1930</v>
      </c>
      <c r="S853" s="141">
        <v>2075</v>
      </c>
      <c r="T853" s="141">
        <v>2011</v>
      </c>
    </row>
    <row r="854" spans="2:28" x14ac:dyDescent="0.2">
      <c r="B854" s="20" t="s">
        <v>605</v>
      </c>
      <c r="C854" s="40" t="s">
        <v>7</v>
      </c>
      <c r="D854" s="40" t="s">
        <v>24</v>
      </c>
      <c r="E854" s="40">
        <v>70210</v>
      </c>
      <c r="F854" s="40">
        <v>65533</v>
      </c>
      <c r="G854" s="40">
        <v>64546</v>
      </c>
      <c r="H854" s="40">
        <v>67266</v>
      </c>
      <c r="I854" s="40">
        <v>69986</v>
      </c>
      <c r="J854" s="40">
        <v>71094</v>
      </c>
      <c r="K854" s="40">
        <v>70657</v>
      </c>
      <c r="L854" s="40">
        <v>70710</v>
      </c>
      <c r="M854" s="40">
        <v>68759</v>
      </c>
      <c r="N854" s="40">
        <v>68331</v>
      </c>
      <c r="O854" s="40">
        <v>66224</v>
      </c>
      <c r="P854" s="40">
        <v>63460</v>
      </c>
      <c r="Q854" s="40">
        <v>62832</v>
      </c>
      <c r="R854" s="40">
        <v>61068</v>
      </c>
      <c r="S854" s="141">
        <v>61735</v>
      </c>
      <c r="T854" s="141">
        <v>61501</v>
      </c>
    </row>
    <row r="855" spans="2:28" s="234" customFormat="1" x14ac:dyDescent="0.2">
      <c r="B855" s="233" t="s">
        <v>605</v>
      </c>
      <c r="C855" s="234" t="s">
        <v>596</v>
      </c>
      <c r="D855" s="234" t="s">
        <v>49</v>
      </c>
      <c r="E855" s="234" t="s">
        <v>103</v>
      </c>
      <c r="F855" s="234" t="s">
        <v>103</v>
      </c>
      <c r="G855" s="234" t="s">
        <v>103</v>
      </c>
      <c r="H855" s="234" t="s">
        <v>103</v>
      </c>
      <c r="I855" s="234" t="s">
        <v>103</v>
      </c>
      <c r="J855" s="234" t="s">
        <v>103</v>
      </c>
      <c r="K855" s="234" t="s">
        <v>103</v>
      </c>
      <c r="L855" s="234" t="s">
        <v>103</v>
      </c>
      <c r="M855" s="234" t="s">
        <v>103</v>
      </c>
      <c r="N855" s="238" t="s">
        <v>103</v>
      </c>
      <c r="O855" s="238" t="s">
        <v>103</v>
      </c>
      <c r="P855" s="238" t="s">
        <v>103</v>
      </c>
      <c r="Q855" s="238" t="s">
        <v>103</v>
      </c>
      <c r="R855" s="238" t="s">
        <v>103</v>
      </c>
      <c r="S855" s="238" t="s">
        <v>103</v>
      </c>
      <c r="T855" s="238" t="s">
        <v>103</v>
      </c>
    </row>
    <row r="856" spans="2:28" s="234" customFormat="1" x14ac:dyDescent="0.2">
      <c r="B856" s="233" t="s">
        <v>605</v>
      </c>
      <c r="C856" s="234" t="s">
        <v>596</v>
      </c>
      <c r="D856" s="234" t="s">
        <v>50</v>
      </c>
      <c r="E856" s="234" t="s">
        <v>103</v>
      </c>
      <c r="F856" s="234" t="s">
        <v>103</v>
      </c>
      <c r="G856" s="234" t="s">
        <v>103</v>
      </c>
      <c r="H856" s="234" t="s">
        <v>103</v>
      </c>
      <c r="I856" s="234" t="s">
        <v>103</v>
      </c>
      <c r="J856" s="234" t="s">
        <v>103</v>
      </c>
      <c r="K856" s="234" t="s">
        <v>103</v>
      </c>
      <c r="L856" s="234" t="s">
        <v>103</v>
      </c>
      <c r="M856" s="234" t="s">
        <v>103</v>
      </c>
      <c r="N856" s="238" t="s">
        <v>103</v>
      </c>
      <c r="O856" s="238" t="s">
        <v>103</v>
      </c>
      <c r="P856" s="238" t="s">
        <v>103</v>
      </c>
      <c r="Q856" s="238" t="s">
        <v>103</v>
      </c>
      <c r="R856" s="238" t="s">
        <v>103</v>
      </c>
      <c r="S856" s="238" t="s">
        <v>103</v>
      </c>
      <c r="T856" s="238" t="s">
        <v>103</v>
      </c>
    </row>
    <row r="857" spans="2:28" s="234" customFormat="1" x14ac:dyDescent="0.2">
      <c r="B857" s="233" t="s">
        <v>605</v>
      </c>
      <c r="C857" s="234" t="s">
        <v>596</v>
      </c>
      <c r="D857" s="234" t="s">
        <v>51</v>
      </c>
      <c r="E857" s="234">
        <v>220</v>
      </c>
      <c r="F857" s="234">
        <v>214</v>
      </c>
      <c r="G857" s="234">
        <v>206</v>
      </c>
      <c r="H857" s="234">
        <v>224</v>
      </c>
      <c r="I857" s="234">
        <v>232</v>
      </c>
      <c r="J857" s="234">
        <v>273</v>
      </c>
      <c r="K857" s="234">
        <v>301</v>
      </c>
      <c r="L857" s="234">
        <v>302</v>
      </c>
      <c r="M857" s="234">
        <v>266</v>
      </c>
      <c r="N857" s="238">
        <v>239</v>
      </c>
      <c r="O857" s="238">
        <v>237</v>
      </c>
      <c r="P857" s="238">
        <v>187</v>
      </c>
      <c r="Q857" s="238">
        <v>215</v>
      </c>
      <c r="R857" s="238">
        <v>200</v>
      </c>
      <c r="S857" s="238">
        <v>684</v>
      </c>
      <c r="T857" s="238">
        <v>346</v>
      </c>
      <c r="W857" s="235"/>
      <c r="X857" s="235"/>
      <c r="Y857" s="235"/>
      <c r="Z857" s="235"/>
      <c r="AA857" s="235"/>
      <c r="AB857" s="235"/>
    </row>
    <row r="858" spans="2:28" s="234" customFormat="1" x14ac:dyDescent="0.2">
      <c r="B858" s="233" t="s">
        <v>605</v>
      </c>
      <c r="C858" s="234" t="s">
        <v>596</v>
      </c>
      <c r="D858" s="234" t="s">
        <v>52</v>
      </c>
      <c r="E858" s="234" t="s">
        <v>103</v>
      </c>
      <c r="F858" s="234" t="s">
        <v>103</v>
      </c>
      <c r="G858" s="234" t="s">
        <v>103</v>
      </c>
      <c r="H858" s="234" t="s">
        <v>103</v>
      </c>
      <c r="I858" s="234" t="s">
        <v>103</v>
      </c>
      <c r="J858" s="234" t="s">
        <v>103</v>
      </c>
      <c r="K858" s="234" t="s">
        <v>103</v>
      </c>
      <c r="L858" s="234" t="s">
        <v>103</v>
      </c>
      <c r="M858" s="234" t="s">
        <v>103</v>
      </c>
      <c r="N858" s="238" t="s">
        <v>103</v>
      </c>
      <c r="O858" s="238" t="s">
        <v>103</v>
      </c>
      <c r="P858" s="238" t="s">
        <v>103</v>
      </c>
      <c r="Q858" s="238" t="s">
        <v>103</v>
      </c>
      <c r="R858" s="238" t="s">
        <v>103</v>
      </c>
      <c r="S858" s="238" t="s">
        <v>103</v>
      </c>
      <c r="T858" s="238" t="s">
        <v>103</v>
      </c>
    </row>
    <row r="859" spans="2:28" s="234" customFormat="1" x14ac:dyDescent="0.2">
      <c r="B859" s="233" t="s">
        <v>605</v>
      </c>
      <c r="C859" s="234" t="s">
        <v>596</v>
      </c>
      <c r="D859" s="234" t="s">
        <v>53</v>
      </c>
      <c r="E859" s="234">
        <v>126</v>
      </c>
      <c r="F859" s="234">
        <v>125</v>
      </c>
      <c r="G859" s="234">
        <v>135</v>
      </c>
      <c r="H859" s="234">
        <v>121</v>
      </c>
      <c r="I859" s="234">
        <v>134</v>
      </c>
      <c r="J859" s="234">
        <v>175</v>
      </c>
      <c r="K859" s="234">
        <v>154</v>
      </c>
      <c r="L859" s="234">
        <v>148</v>
      </c>
      <c r="M859" s="234">
        <v>167</v>
      </c>
      <c r="N859" s="238">
        <v>143</v>
      </c>
      <c r="O859" s="238">
        <v>137</v>
      </c>
      <c r="P859" s="238">
        <v>125</v>
      </c>
      <c r="Q859" s="238">
        <v>118</v>
      </c>
      <c r="R859" s="238">
        <v>134</v>
      </c>
      <c r="S859" s="238">
        <v>143</v>
      </c>
      <c r="T859" s="238">
        <v>143</v>
      </c>
    </row>
    <row r="860" spans="2:28" s="234" customFormat="1" x14ac:dyDescent="0.2">
      <c r="B860" s="233" t="s">
        <v>605</v>
      </c>
      <c r="C860" s="234" t="s">
        <v>596</v>
      </c>
      <c r="D860" s="234" t="s">
        <v>54</v>
      </c>
      <c r="E860" s="234" t="s">
        <v>103</v>
      </c>
      <c r="F860" s="234" t="s">
        <v>103</v>
      </c>
      <c r="G860" s="234" t="s">
        <v>103</v>
      </c>
      <c r="H860" s="234" t="s">
        <v>103</v>
      </c>
      <c r="I860" s="234" t="s">
        <v>103</v>
      </c>
      <c r="J860" s="234" t="s">
        <v>103</v>
      </c>
      <c r="K860" s="234" t="s">
        <v>103</v>
      </c>
      <c r="L860" s="234" t="s">
        <v>103</v>
      </c>
      <c r="M860" s="234" t="s">
        <v>103</v>
      </c>
      <c r="N860" s="238" t="s">
        <v>103</v>
      </c>
      <c r="O860" s="238" t="s">
        <v>103</v>
      </c>
      <c r="P860" s="238" t="s">
        <v>103</v>
      </c>
      <c r="Q860" s="238" t="s">
        <v>103</v>
      </c>
      <c r="R860" s="238" t="s">
        <v>103</v>
      </c>
      <c r="S860" s="238" t="s">
        <v>103</v>
      </c>
      <c r="T860" s="238" t="s">
        <v>103</v>
      </c>
    </row>
    <row r="861" spans="2:28" s="234" customFormat="1" x14ac:dyDescent="0.2">
      <c r="B861" s="233" t="s">
        <v>605</v>
      </c>
      <c r="C861" s="234" t="s">
        <v>596</v>
      </c>
      <c r="D861" s="234" t="s">
        <v>55</v>
      </c>
      <c r="E861" s="234" t="s">
        <v>103</v>
      </c>
      <c r="F861" s="234" t="s">
        <v>103</v>
      </c>
      <c r="G861" s="234" t="s">
        <v>103</v>
      </c>
      <c r="H861" s="234" t="s">
        <v>103</v>
      </c>
      <c r="I861" s="234" t="s">
        <v>103</v>
      </c>
      <c r="J861" s="234" t="s">
        <v>103</v>
      </c>
      <c r="K861" s="234" t="s">
        <v>103</v>
      </c>
      <c r="L861" s="234" t="s">
        <v>103</v>
      </c>
      <c r="M861" s="234" t="s">
        <v>103</v>
      </c>
      <c r="N861" s="238" t="s">
        <v>103</v>
      </c>
      <c r="O861" s="238" t="s">
        <v>103</v>
      </c>
      <c r="P861" s="238" t="s">
        <v>103</v>
      </c>
      <c r="Q861" s="238" t="s">
        <v>103</v>
      </c>
      <c r="R861" s="238" t="s">
        <v>103</v>
      </c>
      <c r="S861" s="238" t="s">
        <v>103</v>
      </c>
      <c r="T861" s="238" t="s">
        <v>103</v>
      </c>
    </row>
    <row r="862" spans="2:28" s="234" customFormat="1" x14ac:dyDescent="0.2">
      <c r="B862" s="233" t="s">
        <v>605</v>
      </c>
      <c r="C862" s="234" t="s">
        <v>596</v>
      </c>
      <c r="D862" s="234" t="s">
        <v>56</v>
      </c>
      <c r="E862" s="234" t="s">
        <v>103</v>
      </c>
      <c r="F862" s="234">
        <v>163</v>
      </c>
      <c r="G862" s="234">
        <v>189</v>
      </c>
      <c r="H862" s="234">
        <v>209</v>
      </c>
      <c r="I862" s="234">
        <v>281</v>
      </c>
      <c r="J862" s="234">
        <v>311</v>
      </c>
      <c r="K862" s="234">
        <v>402</v>
      </c>
      <c r="L862" s="234">
        <v>421</v>
      </c>
      <c r="M862" s="234">
        <v>430</v>
      </c>
      <c r="N862" s="238">
        <v>441</v>
      </c>
      <c r="O862" s="238">
        <v>409</v>
      </c>
      <c r="P862" s="238">
        <v>339</v>
      </c>
      <c r="Q862" s="238">
        <v>421</v>
      </c>
      <c r="R862" s="238">
        <v>262</v>
      </c>
      <c r="S862" s="238">
        <v>272</v>
      </c>
      <c r="T862" s="238">
        <v>262</v>
      </c>
    </row>
    <row r="863" spans="2:28" s="234" customFormat="1" x14ac:dyDescent="0.2">
      <c r="B863" s="233" t="s">
        <v>605</v>
      </c>
      <c r="C863" s="234" t="s">
        <v>596</v>
      </c>
      <c r="D863" s="234" t="s">
        <v>57</v>
      </c>
      <c r="E863" s="234" t="s">
        <v>103</v>
      </c>
      <c r="F863" s="234" t="s">
        <v>103</v>
      </c>
      <c r="G863" s="234" t="s">
        <v>103</v>
      </c>
      <c r="H863" s="234" t="s">
        <v>103</v>
      </c>
      <c r="I863" s="234" t="s">
        <v>103</v>
      </c>
      <c r="J863" s="234" t="s">
        <v>103</v>
      </c>
      <c r="K863" s="234" t="s">
        <v>103</v>
      </c>
      <c r="L863" s="234" t="s">
        <v>103</v>
      </c>
      <c r="M863" s="234" t="s">
        <v>103</v>
      </c>
      <c r="N863" s="238" t="s">
        <v>103</v>
      </c>
      <c r="O863" s="238" t="s">
        <v>103</v>
      </c>
      <c r="P863" s="238" t="s">
        <v>103</v>
      </c>
      <c r="Q863" s="238" t="s">
        <v>103</v>
      </c>
      <c r="R863" s="238" t="s">
        <v>103</v>
      </c>
      <c r="S863" s="238" t="s">
        <v>103</v>
      </c>
      <c r="T863" s="238" t="s">
        <v>103</v>
      </c>
    </row>
    <row r="864" spans="2:28" s="234" customFormat="1" x14ac:dyDescent="0.2">
      <c r="B864" s="233" t="s">
        <v>605</v>
      </c>
      <c r="C864" s="234" t="s">
        <v>596</v>
      </c>
      <c r="D864" s="234" t="s">
        <v>58</v>
      </c>
      <c r="E864" s="234" t="s">
        <v>103</v>
      </c>
      <c r="F864" s="234" t="s">
        <v>103</v>
      </c>
      <c r="G864" s="234" t="s">
        <v>103</v>
      </c>
      <c r="H864" s="234" t="s">
        <v>103</v>
      </c>
      <c r="I864" s="234" t="s">
        <v>103</v>
      </c>
      <c r="J864" s="234" t="s">
        <v>103</v>
      </c>
      <c r="K864" s="234" t="s">
        <v>103</v>
      </c>
      <c r="L864" s="234" t="s">
        <v>103</v>
      </c>
      <c r="M864" s="234" t="s">
        <v>103</v>
      </c>
      <c r="N864" s="238" t="s">
        <v>103</v>
      </c>
      <c r="O864" s="238" t="s">
        <v>103</v>
      </c>
      <c r="P864" s="238" t="s">
        <v>103</v>
      </c>
      <c r="Q864" s="238" t="s">
        <v>103</v>
      </c>
      <c r="R864" s="238" t="s">
        <v>103</v>
      </c>
      <c r="S864" s="238" t="s">
        <v>103</v>
      </c>
      <c r="T864" s="238" t="s">
        <v>103</v>
      </c>
    </row>
    <row r="865" spans="2:20" s="234" customFormat="1" x14ac:dyDescent="0.2">
      <c r="B865" s="233" t="s">
        <v>605</v>
      </c>
      <c r="C865" s="234" t="s">
        <v>596</v>
      </c>
      <c r="D865" s="234" t="s">
        <v>59</v>
      </c>
      <c r="E865" s="234">
        <v>96</v>
      </c>
      <c r="F865" s="234">
        <v>115</v>
      </c>
      <c r="G865" s="234">
        <v>119</v>
      </c>
      <c r="H865" s="234">
        <v>88</v>
      </c>
      <c r="I865" s="234">
        <v>89</v>
      </c>
      <c r="J865" s="234" t="s">
        <v>103</v>
      </c>
      <c r="K865" s="234">
        <v>67</v>
      </c>
      <c r="L865" s="234">
        <v>79</v>
      </c>
      <c r="M865" s="234">
        <v>64</v>
      </c>
      <c r="N865" s="238">
        <v>69</v>
      </c>
      <c r="O865" s="238">
        <v>73</v>
      </c>
      <c r="P865" s="238">
        <v>78</v>
      </c>
      <c r="Q865" s="238">
        <v>76</v>
      </c>
      <c r="R865" s="238">
        <v>81</v>
      </c>
      <c r="S865" s="238">
        <v>71</v>
      </c>
      <c r="T865" s="238">
        <v>66</v>
      </c>
    </row>
    <row r="866" spans="2:20" s="234" customFormat="1" x14ac:dyDescent="0.2">
      <c r="B866" s="233" t="s">
        <v>605</v>
      </c>
      <c r="C866" s="234" t="s">
        <v>596</v>
      </c>
      <c r="D866" s="234" t="s">
        <v>60</v>
      </c>
      <c r="E866" s="234">
        <v>1122</v>
      </c>
      <c r="F866" s="234">
        <v>1097</v>
      </c>
      <c r="G866" s="234">
        <v>1138</v>
      </c>
      <c r="H866" s="234">
        <v>1101</v>
      </c>
      <c r="I866" s="234">
        <v>1171</v>
      </c>
      <c r="J866" s="234">
        <v>1056</v>
      </c>
      <c r="K866" s="234">
        <v>1033</v>
      </c>
      <c r="L866" s="234">
        <v>934</v>
      </c>
      <c r="M866" s="234">
        <v>841</v>
      </c>
      <c r="N866" s="238">
        <v>801</v>
      </c>
      <c r="O866" s="238">
        <v>740</v>
      </c>
      <c r="P866" s="238">
        <v>686</v>
      </c>
      <c r="Q866" s="238">
        <v>633</v>
      </c>
      <c r="R866" s="238">
        <v>707</v>
      </c>
      <c r="S866" s="238">
        <v>1240</v>
      </c>
      <c r="T866" s="238">
        <v>1354</v>
      </c>
    </row>
    <row r="867" spans="2:20" s="234" customFormat="1" x14ac:dyDescent="0.2">
      <c r="B867" s="233" t="s">
        <v>605</v>
      </c>
      <c r="C867" s="234" t="s">
        <v>596</v>
      </c>
      <c r="D867" s="234" t="s">
        <v>61</v>
      </c>
      <c r="E867" s="234" t="s">
        <v>103</v>
      </c>
      <c r="F867" s="234" t="s">
        <v>103</v>
      </c>
      <c r="G867" s="234" t="s">
        <v>103</v>
      </c>
      <c r="H867" s="234" t="s">
        <v>103</v>
      </c>
      <c r="I867" s="234" t="s">
        <v>103</v>
      </c>
      <c r="J867" s="234" t="s">
        <v>103</v>
      </c>
      <c r="K867" s="234" t="s">
        <v>103</v>
      </c>
      <c r="L867" s="234" t="s">
        <v>103</v>
      </c>
      <c r="M867" s="234" t="s">
        <v>103</v>
      </c>
      <c r="N867" s="238" t="s">
        <v>103</v>
      </c>
      <c r="O867" s="238" t="s">
        <v>103</v>
      </c>
      <c r="P867" s="238" t="s">
        <v>103</v>
      </c>
      <c r="Q867" s="238" t="s">
        <v>103</v>
      </c>
      <c r="R867" s="238" t="s">
        <v>103</v>
      </c>
      <c r="S867" s="238" t="s">
        <v>103</v>
      </c>
      <c r="T867" s="238" t="s">
        <v>103</v>
      </c>
    </row>
    <row r="868" spans="2:20" s="234" customFormat="1" x14ac:dyDescent="0.2">
      <c r="B868" s="233" t="s">
        <v>605</v>
      </c>
      <c r="C868" s="234" t="s">
        <v>596</v>
      </c>
      <c r="D868" s="234" t="s">
        <v>62</v>
      </c>
      <c r="E868" s="234">
        <v>308</v>
      </c>
      <c r="F868" s="234">
        <v>293</v>
      </c>
      <c r="G868" s="234">
        <v>289</v>
      </c>
      <c r="H868" s="234">
        <v>177</v>
      </c>
      <c r="I868" s="234">
        <v>249</v>
      </c>
      <c r="J868" s="234">
        <v>326</v>
      </c>
      <c r="K868" s="234">
        <v>460</v>
      </c>
      <c r="L868" s="234">
        <v>529</v>
      </c>
      <c r="M868" s="234">
        <v>537</v>
      </c>
      <c r="N868" s="238">
        <v>620</v>
      </c>
      <c r="O868" s="238">
        <v>704</v>
      </c>
      <c r="P868" s="238">
        <v>586</v>
      </c>
      <c r="Q868" s="238">
        <v>594</v>
      </c>
      <c r="R868" s="238">
        <v>597</v>
      </c>
      <c r="S868" s="238">
        <v>594</v>
      </c>
      <c r="T868" s="238">
        <v>604</v>
      </c>
    </row>
    <row r="869" spans="2:20" s="234" customFormat="1" x14ac:dyDescent="0.2">
      <c r="B869" s="233" t="s">
        <v>605</v>
      </c>
      <c r="C869" s="234" t="s">
        <v>596</v>
      </c>
      <c r="D869" s="234" t="s">
        <v>63</v>
      </c>
      <c r="E869" s="234">
        <v>988</v>
      </c>
      <c r="F869" s="234">
        <v>573</v>
      </c>
      <c r="G869" s="234">
        <v>805</v>
      </c>
      <c r="H869" s="234">
        <v>885</v>
      </c>
      <c r="I869" s="234">
        <v>1056</v>
      </c>
      <c r="J869" s="234">
        <v>1419</v>
      </c>
      <c r="K869" s="234">
        <v>1519</v>
      </c>
      <c r="L869" s="234">
        <v>1621</v>
      </c>
      <c r="M869" s="234">
        <v>1400</v>
      </c>
      <c r="N869" s="238">
        <v>1391</v>
      </c>
      <c r="O869" s="238">
        <v>1195</v>
      </c>
      <c r="P869" s="238">
        <v>1187</v>
      </c>
      <c r="Q869" s="238">
        <v>1147</v>
      </c>
      <c r="R869" s="238">
        <v>1116</v>
      </c>
      <c r="S869" s="238">
        <v>1069</v>
      </c>
      <c r="T869" s="238">
        <v>1097</v>
      </c>
    </row>
    <row r="870" spans="2:20" s="234" customFormat="1" x14ac:dyDescent="0.2">
      <c r="B870" s="233" t="s">
        <v>605</v>
      </c>
      <c r="C870" s="234" t="s">
        <v>596</v>
      </c>
      <c r="D870" s="234" t="s">
        <v>64</v>
      </c>
      <c r="E870" s="234">
        <v>1333</v>
      </c>
      <c r="F870" s="234">
        <v>1044</v>
      </c>
      <c r="G870" s="234">
        <v>1214</v>
      </c>
      <c r="H870" s="234">
        <v>1542</v>
      </c>
      <c r="I870" s="234">
        <v>1390</v>
      </c>
      <c r="J870" s="234">
        <v>1499</v>
      </c>
      <c r="K870" s="234">
        <v>1412</v>
      </c>
      <c r="L870" s="234">
        <v>1343</v>
      </c>
      <c r="M870" s="234">
        <v>1193</v>
      </c>
      <c r="N870" s="238">
        <v>1271</v>
      </c>
      <c r="O870" s="238">
        <v>1019</v>
      </c>
      <c r="P870" s="238">
        <v>864</v>
      </c>
      <c r="Q870" s="238">
        <v>767</v>
      </c>
      <c r="R870" s="238">
        <v>435</v>
      </c>
      <c r="S870" s="238">
        <v>318</v>
      </c>
      <c r="T870" s="238">
        <v>669</v>
      </c>
    </row>
    <row r="871" spans="2:20" s="234" customFormat="1" x14ac:dyDescent="0.2">
      <c r="B871" s="233" t="s">
        <v>605</v>
      </c>
      <c r="C871" s="234" t="s">
        <v>596</v>
      </c>
      <c r="D871" s="234" t="s">
        <v>65</v>
      </c>
      <c r="E871" s="234" t="s">
        <v>103</v>
      </c>
      <c r="F871" s="234" t="s">
        <v>103</v>
      </c>
      <c r="G871" s="234" t="s">
        <v>103</v>
      </c>
      <c r="H871" s="234" t="s">
        <v>103</v>
      </c>
      <c r="I871" s="234" t="s">
        <v>103</v>
      </c>
      <c r="J871" s="234" t="s">
        <v>103</v>
      </c>
      <c r="K871" s="234" t="s">
        <v>103</v>
      </c>
      <c r="L871" s="234" t="s">
        <v>103</v>
      </c>
      <c r="M871" s="234" t="s">
        <v>103</v>
      </c>
      <c r="N871" s="238" t="s">
        <v>103</v>
      </c>
      <c r="O871" s="238" t="s">
        <v>103</v>
      </c>
      <c r="P871" s="238" t="s">
        <v>103</v>
      </c>
      <c r="Q871" s="238" t="s">
        <v>103</v>
      </c>
      <c r="R871" s="238" t="s">
        <v>103</v>
      </c>
      <c r="S871" s="238" t="s">
        <v>103</v>
      </c>
      <c r="T871" s="238" t="s">
        <v>103</v>
      </c>
    </row>
    <row r="872" spans="2:20" s="234" customFormat="1" x14ac:dyDescent="0.2">
      <c r="B872" s="233" t="s">
        <v>605</v>
      </c>
      <c r="C872" s="234" t="s">
        <v>596</v>
      </c>
      <c r="D872" s="234" t="s">
        <v>66</v>
      </c>
      <c r="E872" s="234" t="s">
        <v>103</v>
      </c>
      <c r="F872" s="234" t="s">
        <v>103</v>
      </c>
      <c r="G872" s="234" t="s">
        <v>103</v>
      </c>
      <c r="H872" s="234" t="s">
        <v>103</v>
      </c>
      <c r="I872" s="234" t="s">
        <v>103</v>
      </c>
      <c r="J872" s="234" t="s">
        <v>103</v>
      </c>
      <c r="K872" s="234" t="s">
        <v>103</v>
      </c>
      <c r="L872" s="234" t="s">
        <v>103</v>
      </c>
      <c r="M872" s="234" t="s">
        <v>103</v>
      </c>
      <c r="N872" s="238" t="s">
        <v>103</v>
      </c>
      <c r="O872" s="238" t="s">
        <v>103</v>
      </c>
      <c r="P872" s="238" t="s">
        <v>103</v>
      </c>
      <c r="Q872" s="238" t="s">
        <v>103</v>
      </c>
      <c r="R872" s="238" t="s">
        <v>103</v>
      </c>
      <c r="S872" s="238" t="s">
        <v>103</v>
      </c>
      <c r="T872" s="238" t="s">
        <v>103</v>
      </c>
    </row>
    <row r="873" spans="2:20" s="234" customFormat="1" x14ac:dyDescent="0.2">
      <c r="B873" s="233" t="s">
        <v>605</v>
      </c>
      <c r="C873" s="234" t="s">
        <v>596</v>
      </c>
      <c r="D873" s="234" t="s">
        <v>67</v>
      </c>
      <c r="E873" s="234" t="s">
        <v>103</v>
      </c>
      <c r="F873" s="234" t="s">
        <v>103</v>
      </c>
      <c r="G873" s="234" t="s">
        <v>103</v>
      </c>
      <c r="H873" s="234" t="s">
        <v>103</v>
      </c>
      <c r="I873" s="234" t="s">
        <v>103</v>
      </c>
      <c r="J873" s="234" t="s">
        <v>103</v>
      </c>
      <c r="K873" s="234" t="s">
        <v>103</v>
      </c>
      <c r="L873" s="234" t="s">
        <v>103</v>
      </c>
      <c r="M873" s="234" t="s">
        <v>103</v>
      </c>
      <c r="N873" s="238" t="s">
        <v>103</v>
      </c>
      <c r="O873" s="238" t="s">
        <v>103</v>
      </c>
      <c r="P873" s="238" t="s">
        <v>103</v>
      </c>
      <c r="Q873" s="238" t="s">
        <v>103</v>
      </c>
      <c r="R873" s="238" t="s">
        <v>103</v>
      </c>
      <c r="S873" s="238" t="s">
        <v>103</v>
      </c>
      <c r="T873" s="238" t="s">
        <v>103</v>
      </c>
    </row>
    <row r="874" spans="2:20" s="234" customFormat="1" x14ac:dyDescent="0.2">
      <c r="B874" s="233" t="s">
        <v>605</v>
      </c>
      <c r="C874" s="234" t="s">
        <v>596</v>
      </c>
      <c r="D874" s="234" t="s">
        <v>68</v>
      </c>
      <c r="E874" s="234" t="s">
        <v>103</v>
      </c>
      <c r="F874" s="234" t="s">
        <v>103</v>
      </c>
      <c r="G874" s="234" t="s">
        <v>103</v>
      </c>
      <c r="H874" s="234" t="s">
        <v>103</v>
      </c>
      <c r="I874" s="234" t="s">
        <v>103</v>
      </c>
      <c r="J874" s="234" t="s">
        <v>103</v>
      </c>
      <c r="K874" s="234" t="s">
        <v>103</v>
      </c>
      <c r="L874" s="234" t="s">
        <v>103</v>
      </c>
      <c r="M874" s="234" t="s">
        <v>103</v>
      </c>
      <c r="N874" s="238" t="s">
        <v>103</v>
      </c>
      <c r="O874" s="238" t="s">
        <v>103</v>
      </c>
      <c r="P874" s="238" t="s">
        <v>103</v>
      </c>
      <c r="Q874" s="238" t="s">
        <v>103</v>
      </c>
      <c r="R874" s="238" t="s">
        <v>103</v>
      </c>
      <c r="S874" s="238" t="s">
        <v>103</v>
      </c>
      <c r="T874" s="238" t="s">
        <v>103</v>
      </c>
    </row>
    <row r="875" spans="2:20" s="234" customFormat="1" x14ac:dyDescent="0.2">
      <c r="B875" s="233" t="s">
        <v>605</v>
      </c>
      <c r="C875" s="234" t="s">
        <v>596</v>
      </c>
      <c r="D875" s="234" t="s">
        <v>69</v>
      </c>
      <c r="E875" s="234" t="s">
        <v>103</v>
      </c>
      <c r="F875" s="234" t="s">
        <v>103</v>
      </c>
      <c r="G875" s="234" t="s">
        <v>103</v>
      </c>
      <c r="H875" s="234" t="s">
        <v>103</v>
      </c>
      <c r="I875" s="234" t="s">
        <v>103</v>
      </c>
      <c r="J875" s="234" t="s">
        <v>103</v>
      </c>
      <c r="K875" s="234" t="s">
        <v>103</v>
      </c>
      <c r="L875" s="234" t="s">
        <v>103</v>
      </c>
      <c r="M875" s="234" t="s">
        <v>103</v>
      </c>
      <c r="N875" s="238" t="s">
        <v>103</v>
      </c>
      <c r="O875" s="238" t="s">
        <v>103</v>
      </c>
      <c r="P875" s="238" t="s">
        <v>103</v>
      </c>
      <c r="Q875" s="238" t="s">
        <v>103</v>
      </c>
      <c r="R875" s="238" t="s">
        <v>103</v>
      </c>
      <c r="S875" s="238" t="s">
        <v>103</v>
      </c>
      <c r="T875" s="238" t="s">
        <v>103</v>
      </c>
    </row>
    <row r="876" spans="2:20" s="234" customFormat="1" x14ac:dyDescent="0.2">
      <c r="B876" s="233" t="s">
        <v>605</v>
      </c>
      <c r="C876" s="234" t="s">
        <v>596</v>
      </c>
      <c r="D876" s="234" t="s">
        <v>70</v>
      </c>
      <c r="E876" s="234">
        <v>559</v>
      </c>
      <c r="F876" s="234">
        <v>569</v>
      </c>
      <c r="G876" s="234">
        <v>690</v>
      </c>
      <c r="H876" s="234">
        <v>910</v>
      </c>
      <c r="I876" s="234">
        <v>840</v>
      </c>
      <c r="J876" s="234">
        <v>846</v>
      </c>
      <c r="K876" s="234">
        <v>807</v>
      </c>
      <c r="L876" s="234">
        <v>788</v>
      </c>
      <c r="M876" s="234">
        <v>695</v>
      </c>
      <c r="N876" s="238">
        <v>700</v>
      </c>
      <c r="O876" s="238">
        <v>608</v>
      </c>
      <c r="P876" s="238">
        <v>526</v>
      </c>
      <c r="Q876" s="238">
        <v>449</v>
      </c>
      <c r="R876" s="238">
        <v>387</v>
      </c>
      <c r="S876" s="238">
        <v>361</v>
      </c>
      <c r="T876" s="238">
        <v>392</v>
      </c>
    </row>
    <row r="877" spans="2:20" s="234" customFormat="1" x14ac:dyDescent="0.2">
      <c r="B877" s="233" t="s">
        <v>605</v>
      </c>
      <c r="C877" s="234" t="s">
        <v>596</v>
      </c>
      <c r="D877" s="234" t="s">
        <v>71</v>
      </c>
      <c r="E877" s="234" t="s">
        <v>103</v>
      </c>
      <c r="F877" s="234" t="s">
        <v>103</v>
      </c>
      <c r="G877" s="234" t="s">
        <v>103</v>
      </c>
      <c r="H877" s="234" t="s">
        <v>103</v>
      </c>
      <c r="I877" s="234" t="s">
        <v>103</v>
      </c>
      <c r="J877" s="234" t="s">
        <v>103</v>
      </c>
      <c r="K877" s="234" t="s">
        <v>103</v>
      </c>
      <c r="L877" s="234" t="s">
        <v>103</v>
      </c>
      <c r="M877" s="234" t="s">
        <v>103</v>
      </c>
      <c r="N877" s="238" t="s">
        <v>103</v>
      </c>
      <c r="O877" s="238" t="s">
        <v>103</v>
      </c>
      <c r="P877" s="238" t="s">
        <v>103</v>
      </c>
      <c r="Q877" s="238" t="s">
        <v>103</v>
      </c>
      <c r="R877" s="238" t="s">
        <v>103</v>
      </c>
      <c r="S877" s="238" t="s">
        <v>103</v>
      </c>
      <c r="T877" s="238" t="s">
        <v>103</v>
      </c>
    </row>
    <row r="878" spans="2:20" s="234" customFormat="1" x14ac:dyDescent="0.2">
      <c r="B878" s="233" t="s">
        <v>605</v>
      </c>
      <c r="C878" s="234" t="s">
        <v>596</v>
      </c>
      <c r="D878" s="234" t="s">
        <v>72</v>
      </c>
      <c r="E878" s="234" t="s">
        <v>103</v>
      </c>
      <c r="F878" s="234" t="s">
        <v>103</v>
      </c>
      <c r="G878" s="234" t="s">
        <v>103</v>
      </c>
      <c r="H878" s="234" t="s">
        <v>103</v>
      </c>
      <c r="I878" s="234" t="s">
        <v>103</v>
      </c>
      <c r="J878" s="234" t="s">
        <v>103</v>
      </c>
      <c r="K878" s="234" t="s">
        <v>103</v>
      </c>
      <c r="L878" s="234" t="s">
        <v>103</v>
      </c>
      <c r="M878" s="234" t="s">
        <v>103</v>
      </c>
      <c r="N878" s="238" t="s">
        <v>103</v>
      </c>
      <c r="O878" s="238" t="s">
        <v>103</v>
      </c>
      <c r="P878" s="238" t="s">
        <v>103</v>
      </c>
      <c r="Q878" s="238" t="s">
        <v>103</v>
      </c>
      <c r="R878" s="238" t="s">
        <v>103</v>
      </c>
      <c r="S878" s="238" t="s">
        <v>103</v>
      </c>
      <c r="T878" s="238" t="s">
        <v>103</v>
      </c>
    </row>
    <row r="879" spans="2:20" s="234" customFormat="1" x14ac:dyDescent="0.2">
      <c r="B879" s="233" t="s">
        <v>605</v>
      </c>
      <c r="C879" s="234" t="s">
        <v>596</v>
      </c>
      <c r="D879" s="234" t="s">
        <v>73</v>
      </c>
      <c r="E879" s="234">
        <v>363</v>
      </c>
      <c r="F879" s="234">
        <v>367</v>
      </c>
      <c r="G879" s="234">
        <v>303</v>
      </c>
      <c r="H879" s="234">
        <v>343</v>
      </c>
      <c r="I879" s="234">
        <v>284</v>
      </c>
      <c r="J879" s="234">
        <v>310</v>
      </c>
      <c r="K879" s="234">
        <v>325</v>
      </c>
      <c r="L879" s="234">
        <v>596</v>
      </c>
      <c r="M879" s="234">
        <v>626</v>
      </c>
      <c r="N879" s="238">
        <v>851</v>
      </c>
      <c r="O879" s="238">
        <v>667</v>
      </c>
      <c r="P879" s="238">
        <v>503</v>
      </c>
      <c r="Q879" s="238">
        <v>519</v>
      </c>
      <c r="R879" s="238">
        <v>479</v>
      </c>
      <c r="S879" s="238">
        <v>495</v>
      </c>
      <c r="T879" s="238">
        <v>544</v>
      </c>
    </row>
    <row r="880" spans="2:20" s="234" customFormat="1" x14ac:dyDescent="0.2">
      <c r="B880" s="233" t="s">
        <v>605</v>
      </c>
      <c r="C880" s="234" t="s">
        <v>596</v>
      </c>
      <c r="D880" s="234" t="s">
        <v>74</v>
      </c>
      <c r="E880" s="234" t="s">
        <v>103</v>
      </c>
      <c r="F880" s="234" t="s">
        <v>103</v>
      </c>
      <c r="G880" s="234" t="s">
        <v>103</v>
      </c>
      <c r="H880" s="234" t="s">
        <v>103</v>
      </c>
      <c r="I880" s="234" t="s">
        <v>103</v>
      </c>
      <c r="J880" s="234" t="s">
        <v>103</v>
      </c>
      <c r="K880" s="234" t="s">
        <v>103</v>
      </c>
      <c r="L880" s="234" t="s">
        <v>103</v>
      </c>
      <c r="M880" s="234" t="s">
        <v>103</v>
      </c>
      <c r="N880" s="238" t="s">
        <v>103</v>
      </c>
      <c r="O880" s="238" t="s">
        <v>103</v>
      </c>
      <c r="P880" s="238" t="s">
        <v>103</v>
      </c>
      <c r="Q880" s="238" t="s">
        <v>103</v>
      </c>
      <c r="R880" s="238" t="s">
        <v>103</v>
      </c>
      <c r="S880" s="238" t="s">
        <v>103</v>
      </c>
      <c r="T880" s="238" t="s">
        <v>103</v>
      </c>
    </row>
    <row r="881" spans="2:20" s="234" customFormat="1" x14ac:dyDescent="0.2">
      <c r="B881" s="233" t="s">
        <v>605</v>
      </c>
      <c r="C881" s="234" t="s">
        <v>596</v>
      </c>
      <c r="D881" s="234" t="s">
        <v>75</v>
      </c>
      <c r="E881" s="234" t="s">
        <v>103</v>
      </c>
      <c r="F881" s="234" t="s">
        <v>103</v>
      </c>
      <c r="G881" s="234" t="s">
        <v>103</v>
      </c>
      <c r="H881" s="234" t="s">
        <v>103</v>
      </c>
      <c r="I881" s="234" t="s">
        <v>103</v>
      </c>
      <c r="J881" s="234" t="s">
        <v>103</v>
      </c>
      <c r="K881" s="234" t="s">
        <v>103</v>
      </c>
      <c r="L881" s="234" t="s">
        <v>103</v>
      </c>
      <c r="M881" s="234" t="s">
        <v>103</v>
      </c>
      <c r="N881" s="238" t="s">
        <v>103</v>
      </c>
      <c r="O881" s="238" t="s">
        <v>103</v>
      </c>
      <c r="P881" s="238" t="s">
        <v>103</v>
      </c>
      <c r="Q881" s="238" t="s">
        <v>103</v>
      </c>
      <c r="R881" s="238" t="s">
        <v>103</v>
      </c>
      <c r="S881" s="238" t="s">
        <v>103</v>
      </c>
      <c r="T881" s="238" t="s">
        <v>103</v>
      </c>
    </row>
    <row r="882" spans="2:20" s="234" customFormat="1" x14ac:dyDescent="0.2">
      <c r="B882" s="233" t="s">
        <v>605</v>
      </c>
      <c r="C882" s="234" t="s">
        <v>596</v>
      </c>
      <c r="D882" s="234" t="s">
        <v>76</v>
      </c>
      <c r="E882" s="234" t="s">
        <v>103</v>
      </c>
      <c r="F882" s="234" t="s">
        <v>103</v>
      </c>
      <c r="G882" s="234" t="s">
        <v>103</v>
      </c>
      <c r="H882" s="234" t="s">
        <v>103</v>
      </c>
      <c r="I882" s="234" t="s">
        <v>103</v>
      </c>
      <c r="J882" s="234" t="s">
        <v>103</v>
      </c>
      <c r="K882" s="234" t="s">
        <v>103</v>
      </c>
      <c r="L882" s="234" t="s">
        <v>103</v>
      </c>
      <c r="M882" s="234" t="s">
        <v>103</v>
      </c>
      <c r="N882" s="238" t="s">
        <v>103</v>
      </c>
      <c r="O882" s="238" t="s">
        <v>103</v>
      </c>
      <c r="P882" s="238" t="s">
        <v>103</v>
      </c>
      <c r="Q882" s="238" t="s">
        <v>103</v>
      </c>
      <c r="R882" s="238" t="s">
        <v>103</v>
      </c>
      <c r="S882" s="238" t="s">
        <v>103</v>
      </c>
      <c r="T882" s="238" t="s">
        <v>103</v>
      </c>
    </row>
    <row r="883" spans="2:20" s="234" customFormat="1" x14ac:dyDescent="0.2">
      <c r="B883" s="233" t="s">
        <v>605</v>
      </c>
      <c r="C883" s="234" t="s">
        <v>596</v>
      </c>
      <c r="D883" s="234" t="s">
        <v>77</v>
      </c>
      <c r="E883" s="234">
        <v>390</v>
      </c>
      <c r="F883" s="234">
        <v>388</v>
      </c>
      <c r="G883" s="234">
        <v>374</v>
      </c>
      <c r="H883" s="234">
        <v>376</v>
      </c>
      <c r="I883" s="234">
        <v>448</v>
      </c>
      <c r="J883" s="234">
        <v>513</v>
      </c>
      <c r="K883" s="234">
        <v>815</v>
      </c>
      <c r="L883" s="234">
        <v>885</v>
      </c>
      <c r="M883" s="234">
        <v>823</v>
      </c>
      <c r="N883" s="238">
        <v>930</v>
      </c>
      <c r="O883" s="238">
        <v>893</v>
      </c>
      <c r="P883" s="238">
        <v>847</v>
      </c>
      <c r="Q883" s="238">
        <v>822</v>
      </c>
      <c r="R883" s="238">
        <v>687</v>
      </c>
      <c r="S883" s="238">
        <v>669</v>
      </c>
      <c r="T883" s="238">
        <v>670</v>
      </c>
    </row>
    <row r="884" spans="2:20" s="234" customFormat="1" x14ac:dyDescent="0.2">
      <c r="B884" s="233" t="s">
        <v>605</v>
      </c>
      <c r="C884" s="234" t="s">
        <v>596</v>
      </c>
      <c r="D884" s="234" t="s">
        <v>78</v>
      </c>
      <c r="E884" s="234" t="s">
        <v>103</v>
      </c>
      <c r="F884" s="234" t="s">
        <v>103</v>
      </c>
      <c r="G884" s="234" t="s">
        <v>103</v>
      </c>
      <c r="H884" s="234" t="s">
        <v>103</v>
      </c>
      <c r="I884" s="234" t="s">
        <v>103</v>
      </c>
      <c r="J884" s="234" t="s">
        <v>103</v>
      </c>
      <c r="K884" s="234" t="s">
        <v>103</v>
      </c>
      <c r="L884" s="234" t="s">
        <v>103</v>
      </c>
      <c r="M884" s="234" t="s">
        <v>103</v>
      </c>
      <c r="N884" s="238" t="s">
        <v>103</v>
      </c>
      <c r="O884" s="238" t="s">
        <v>103</v>
      </c>
      <c r="P884" s="238" t="s">
        <v>103</v>
      </c>
      <c r="Q884" s="238" t="s">
        <v>103</v>
      </c>
      <c r="R884" s="238" t="s">
        <v>103</v>
      </c>
      <c r="S884" s="238" t="s">
        <v>103</v>
      </c>
      <c r="T884" s="238" t="s">
        <v>103</v>
      </c>
    </row>
    <row r="885" spans="2:20" s="234" customFormat="1" x14ac:dyDescent="0.2">
      <c r="B885" s="233" t="s">
        <v>605</v>
      </c>
      <c r="C885" s="234" t="s">
        <v>596</v>
      </c>
      <c r="D885" s="234" t="s">
        <v>79</v>
      </c>
      <c r="E885" s="234">
        <v>265</v>
      </c>
      <c r="F885" s="234">
        <v>225</v>
      </c>
      <c r="G885" s="234">
        <v>287</v>
      </c>
      <c r="H885" s="234">
        <v>277</v>
      </c>
      <c r="I885" s="234">
        <v>329</v>
      </c>
      <c r="J885" s="234">
        <v>333</v>
      </c>
      <c r="K885" s="234">
        <v>308</v>
      </c>
      <c r="L885" s="234">
        <v>320</v>
      </c>
      <c r="M885" s="234">
        <v>306</v>
      </c>
      <c r="N885" s="238">
        <v>265</v>
      </c>
      <c r="O885" s="238">
        <v>258</v>
      </c>
      <c r="P885" s="238">
        <v>226</v>
      </c>
      <c r="Q885" s="238">
        <v>200</v>
      </c>
      <c r="R885" s="238">
        <v>167</v>
      </c>
      <c r="S885" s="238">
        <v>186</v>
      </c>
      <c r="T885" s="238">
        <v>164</v>
      </c>
    </row>
    <row r="886" spans="2:20" s="234" customFormat="1" x14ac:dyDescent="0.2">
      <c r="B886" s="233" t="s">
        <v>605</v>
      </c>
      <c r="C886" s="234" t="s">
        <v>596</v>
      </c>
      <c r="D886" s="234" t="s">
        <v>80</v>
      </c>
      <c r="E886" s="234" t="s">
        <v>103</v>
      </c>
      <c r="F886" s="234" t="s">
        <v>103</v>
      </c>
      <c r="G886" s="234" t="s">
        <v>103</v>
      </c>
      <c r="H886" s="234" t="s">
        <v>103</v>
      </c>
      <c r="I886" s="234" t="s">
        <v>103</v>
      </c>
      <c r="J886" s="234" t="s">
        <v>103</v>
      </c>
      <c r="K886" s="234" t="s">
        <v>103</v>
      </c>
      <c r="L886" s="234" t="s">
        <v>103</v>
      </c>
      <c r="M886" s="234" t="s">
        <v>103</v>
      </c>
      <c r="N886" s="238" t="s">
        <v>103</v>
      </c>
      <c r="O886" s="238" t="s">
        <v>103</v>
      </c>
      <c r="P886" s="238" t="s">
        <v>103</v>
      </c>
      <c r="Q886" s="238" t="s">
        <v>103</v>
      </c>
      <c r="R886" s="238" t="s">
        <v>103</v>
      </c>
      <c r="S886" s="238" t="s">
        <v>103</v>
      </c>
      <c r="T886" s="238" t="s">
        <v>103</v>
      </c>
    </row>
    <row r="887" spans="2:20" s="234" customFormat="1" x14ac:dyDescent="0.2">
      <c r="B887" s="233" t="s">
        <v>605</v>
      </c>
      <c r="C887" s="234" t="s">
        <v>596</v>
      </c>
      <c r="D887" s="234" t="s">
        <v>24</v>
      </c>
      <c r="E887" s="234">
        <v>9980</v>
      </c>
      <c r="F887" s="234">
        <v>9200</v>
      </c>
      <c r="G887" s="234">
        <v>9957</v>
      </c>
      <c r="H887" s="234">
        <v>10407</v>
      </c>
      <c r="I887" s="234">
        <v>11248</v>
      </c>
      <c r="J887" s="234">
        <v>12274</v>
      </c>
      <c r="K887" s="234">
        <v>12391</v>
      </c>
      <c r="L887" s="234">
        <v>13161</v>
      </c>
      <c r="M887" s="234">
        <v>12393</v>
      </c>
      <c r="N887" s="238">
        <v>12770</v>
      </c>
      <c r="O887" s="238">
        <v>11841</v>
      </c>
      <c r="P887" s="238">
        <v>11014</v>
      </c>
      <c r="Q887" s="238">
        <v>11108</v>
      </c>
      <c r="R887" s="238">
        <v>10142</v>
      </c>
      <c r="S887" s="238">
        <v>10857</v>
      </c>
      <c r="T887" s="238">
        <v>11359</v>
      </c>
    </row>
    <row r="888" spans="2:20" s="104" customFormat="1" x14ac:dyDescent="0.2">
      <c r="B888" s="232" t="s">
        <v>605</v>
      </c>
      <c r="C888" s="104" t="s">
        <v>0</v>
      </c>
      <c r="D888" s="104" t="s">
        <v>49</v>
      </c>
      <c r="E888" s="104">
        <v>3383</v>
      </c>
      <c r="F888" s="104">
        <v>2587</v>
      </c>
      <c r="G888" s="104">
        <v>2380</v>
      </c>
      <c r="H888" s="104">
        <v>2133</v>
      </c>
      <c r="I888" s="104">
        <v>2564</v>
      </c>
      <c r="J888" s="104">
        <v>2443</v>
      </c>
      <c r="K888" s="104">
        <v>2488</v>
      </c>
      <c r="L888" s="104">
        <v>2541</v>
      </c>
      <c r="M888" s="104">
        <v>1975</v>
      </c>
      <c r="N888" s="104">
        <v>1610</v>
      </c>
      <c r="O888" s="104">
        <v>1724</v>
      </c>
      <c r="P888" s="104">
        <v>1739</v>
      </c>
      <c r="Q888" s="104">
        <v>1784</v>
      </c>
      <c r="R888" s="104">
        <v>1605</v>
      </c>
      <c r="S888" s="104">
        <v>1585</v>
      </c>
      <c r="T888" s="104">
        <v>1483</v>
      </c>
    </row>
    <row r="889" spans="2:20" s="104" customFormat="1" x14ac:dyDescent="0.2">
      <c r="B889" s="232" t="s">
        <v>605</v>
      </c>
      <c r="C889" s="104" t="s">
        <v>0</v>
      </c>
      <c r="D889" s="104" t="s">
        <v>50</v>
      </c>
      <c r="E889" s="104">
        <v>1612</v>
      </c>
      <c r="F889" s="104">
        <v>1613</v>
      </c>
      <c r="G889" s="104">
        <v>1438</v>
      </c>
      <c r="H889" s="104">
        <v>1543</v>
      </c>
      <c r="I889" s="104">
        <v>1577</v>
      </c>
      <c r="J889" s="104">
        <v>1737</v>
      </c>
      <c r="K889" s="104">
        <v>1826</v>
      </c>
      <c r="L889" s="104">
        <v>1929</v>
      </c>
      <c r="M889" s="104">
        <v>2101</v>
      </c>
      <c r="N889" s="104">
        <v>2199</v>
      </c>
      <c r="O889" s="104">
        <v>2068</v>
      </c>
      <c r="P889" s="104">
        <v>1861</v>
      </c>
      <c r="Q889" s="104">
        <v>1828</v>
      </c>
      <c r="R889" s="104">
        <v>1959</v>
      </c>
      <c r="S889" s="104">
        <v>1859</v>
      </c>
      <c r="T889" s="104">
        <v>1797</v>
      </c>
    </row>
    <row r="890" spans="2:20" s="104" customFormat="1" x14ac:dyDescent="0.2">
      <c r="B890" s="232" t="s">
        <v>605</v>
      </c>
      <c r="C890" s="104" t="s">
        <v>0</v>
      </c>
      <c r="D890" s="104" t="s">
        <v>51</v>
      </c>
      <c r="E890" s="104">
        <v>1560</v>
      </c>
      <c r="F890" s="104">
        <v>1565</v>
      </c>
      <c r="G890" s="104">
        <v>1502</v>
      </c>
      <c r="H890" s="104">
        <v>1526</v>
      </c>
      <c r="I890" s="104">
        <v>1552</v>
      </c>
      <c r="J890" s="104">
        <v>1541</v>
      </c>
      <c r="K890" s="104">
        <v>1701</v>
      </c>
      <c r="L890" s="104">
        <v>1711</v>
      </c>
      <c r="M890" s="104">
        <v>1611</v>
      </c>
      <c r="N890" s="104">
        <v>1580</v>
      </c>
      <c r="O890" s="104">
        <v>1524</v>
      </c>
      <c r="P890" s="104">
        <v>1457</v>
      </c>
      <c r="Q890" s="104">
        <v>1326</v>
      </c>
      <c r="R890" s="104">
        <v>1265</v>
      </c>
      <c r="S890" s="104">
        <v>1543</v>
      </c>
      <c r="T890" s="104">
        <v>1762</v>
      </c>
    </row>
    <row r="891" spans="2:20" s="104" customFormat="1" x14ac:dyDescent="0.2">
      <c r="B891" s="232" t="s">
        <v>605</v>
      </c>
      <c r="C891" s="104" t="s">
        <v>0</v>
      </c>
      <c r="D891" s="104" t="s">
        <v>52</v>
      </c>
      <c r="E891" s="104">
        <v>830</v>
      </c>
      <c r="F891" s="104">
        <v>786</v>
      </c>
      <c r="G891" s="104">
        <v>827</v>
      </c>
      <c r="H891" s="104">
        <v>844</v>
      </c>
      <c r="I891" s="104">
        <v>930</v>
      </c>
      <c r="J891" s="104">
        <v>926</v>
      </c>
      <c r="K891" s="104">
        <v>832</v>
      </c>
      <c r="L891" s="104">
        <v>712</v>
      </c>
      <c r="M891" s="104">
        <v>735</v>
      </c>
      <c r="N891" s="104">
        <v>690</v>
      </c>
      <c r="O891" s="104">
        <v>747</v>
      </c>
      <c r="P891" s="104">
        <v>767</v>
      </c>
      <c r="Q891" s="104">
        <v>836</v>
      </c>
      <c r="R891" s="104">
        <v>927</v>
      </c>
      <c r="S891" s="104">
        <v>1082</v>
      </c>
      <c r="T891" s="104">
        <v>1094</v>
      </c>
    </row>
    <row r="892" spans="2:20" s="104" customFormat="1" x14ac:dyDescent="0.2">
      <c r="B892" s="232" t="s">
        <v>605</v>
      </c>
      <c r="C892" s="104" t="s">
        <v>0</v>
      </c>
      <c r="D892" s="104" t="s">
        <v>53</v>
      </c>
      <c r="E892" s="104">
        <v>497</v>
      </c>
      <c r="F892" s="104">
        <v>469</v>
      </c>
      <c r="G892" s="104">
        <v>471</v>
      </c>
      <c r="H892" s="104">
        <v>527</v>
      </c>
      <c r="I892" s="104">
        <v>533</v>
      </c>
      <c r="J892" s="104">
        <v>593</v>
      </c>
      <c r="K892" s="104">
        <v>572</v>
      </c>
      <c r="L892" s="104">
        <v>572</v>
      </c>
      <c r="M892" s="104">
        <v>590</v>
      </c>
      <c r="N892" s="104">
        <v>579</v>
      </c>
      <c r="O892" s="104">
        <v>561</v>
      </c>
      <c r="P892" s="104">
        <v>561</v>
      </c>
      <c r="Q892" s="104">
        <v>546</v>
      </c>
      <c r="R892" s="104">
        <v>571</v>
      </c>
      <c r="S892" s="104">
        <v>540</v>
      </c>
      <c r="T892" s="104">
        <v>476</v>
      </c>
    </row>
    <row r="893" spans="2:20" s="104" customFormat="1" x14ac:dyDescent="0.2">
      <c r="B893" s="232" t="s">
        <v>605</v>
      </c>
      <c r="C893" s="104" t="s">
        <v>0</v>
      </c>
      <c r="D893" s="104" t="s">
        <v>54</v>
      </c>
      <c r="E893" s="104">
        <v>1455</v>
      </c>
      <c r="F893" s="104">
        <v>1756</v>
      </c>
      <c r="G893" s="104">
        <v>1404</v>
      </c>
      <c r="H893" s="104">
        <v>1625</v>
      </c>
      <c r="I893" s="104">
        <v>1617</v>
      </c>
      <c r="J893" s="104">
        <v>1525</v>
      </c>
      <c r="K893" s="104">
        <v>1742</v>
      </c>
      <c r="L893" s="104">
        <v>1857</v>
      </c>
      <c r="M893" s="104">
        <v>1713</v>
      </c>
      <c r="N893" s="104">
        <v>1680</v>
      </c>
      <c r="O893" s="104">
        <v>1896</v>
      </c>
      <c r="P893" s="104">
        <v>1880</v>
      </c>
      <c r="Q893" s="104">
        <v>1993</v>
      </c>
      <c r="R893" s="104">
        <v>1795</v>
      </c>
      <c r="S893" s="104">
        <v>1579</v>
      </c>
      <c r="T893" s="104">
        <v>1661</v>
      </c>
    </row>
    <row r="894" spans="2:20" s="104" customFormat="1" x14ac:dyDescent="0.2">
      <c r="B894" s="232" t="s">
        <v>605</v>
      </c>
      <c r="C894" s="104" t="s">
        <v>0</v>
      </c>
      <c r="D894" s="104" t="s">
        <v>55</v>
      </c>
      <c r="E894" s="104">
        <v>2586</v>
      </c>
      <c r="F894" s="104">
        <v>2180</v>
      </c>
      <c r="G894" s="104">
        <v>1896</v>
      </c>
      <c r="H894" s="104">
        <v>1671</v>
      </c>
      <c r="I894" s="104">
        <v>1586</v>
      </c>
      <c r="J894" s="104">
        <v>1847</v>
      </c>
      <c r="K894" s="104">
        <v>1594</v>
      </c>
      <c r="L894" s="104">
        <v>1826</v>
      </c>
      <c r="M894" s="104">
        <v>1923</v>
      </c>
      <c r="N894" s="104">
        <v>1960</v>
      </c>
      <c r="O894" s="104">
        <v>1929</v>
      </c>
      <c r="P894" s="104">
        <v>1878</v>
      </c>
      <c r="Q894" s="104">
        <v>1614</v>
      </c>
      <c r="R894" s="104">
        <v>1525</v>
      </c>
      <c r="S894" s="104">
        <v>1637</v>
      </c>
      <c r="T894" s="104">
        <v>1595</v>
      </c>
    </row>
    <row r="895" spans="2:20" s="104" customFormat="1" x14ac:dyDescent="0.2">
      <c r="B895" s="232" t="s">
        <v>605</v>
      </c>
      <c r="C895" s="104" t="s">
        <v>0</v>
      </c>
      <c r="D895" s="104" t="s">
        <v>56</v>
      </c>
      <c r="E895" s="104">
        <v>1187</v>
      </c>
      <c r="F895" s="104">
        <v>1122</v>
      </c>
      <c r="G895" s="104">
        <v>1134</v>
      </c>
      <c r="H895" s="104">
        <v>1203</v>
      </c>
      <c r="I895" s="104">
        <v>1391</v>
      </c>
      <c r="J895" s="104">
        <v>1407</v>
      </c>
      <c r="K895" s="104">
        <v>1413</v>
      </c>
      <c r="L895" s="104">
        <v>1481</v>
      </c>
      <c r="M895" s="104">
        <v>1586</v>
      </c>
      <c r="N895" s="104">
        <v>1588</v>
      </c>
      <c r="O895" s="104">
        <v>1495</v>
      </c>
      <c r="P895" s="104">
        <v>1484</v>
      </c>
      <c r="Q895" s="104">
        <v>1632</v>
      </c>
      <c r="R895" s="104">
        <v>1590</v>
      </c>
      <c r="S895" s="104">
        <v>1622</v>
      </c>
      <c r="T895" s="104">
        <v>1524</v>
      </c>
    </row>
    <row r="896" spans="2:20" s="104" customFormat="1" x14ac:dyDescent="0.2">
      <c r="B896" s="232" t="s">
        <v>605</v>
      </c>
      <c r="C896" s="104" t="s">
        <v>0</v>
      </c>
      <c r="D896" s="104" t="s">
        <v>57</v>
      </c>
      <c r="E896" s="104">
        <v>839</v>
      </c>
      <c r="F896" s="104">
        <v>830</v>
      </c>
      <c r="G896" s="104">
        <v>881</v>
      </c>
      <c r="H896" s="104">
        <v>903</v>
      </c>
      <c r="I896" s="104">
        <v>1044</v>
      </c>
      <c r="J896" s="104">
        <v>1003</v>
      </c>
      <c r="K896" s="104">
        <v>1007</v>
      </c>
      <c r="L896" s="104">
        <v>1025</v>
      </c>
      <c r="M896" s="104">
        <v>1065</v>
      </c>
      <c r="N896" s="104">
        <v>1086</v>
      </c>
      <c r="O896" s="104">
        <v>1105</v>
      </c>
      <c r="P896" s="104">
        <v>1059</v>
      </c>
      <c r="Q896" s="104">
        <v>963</v>
      </c>
      <c r="R896" s="104">
        <v>966</v>
      </c>
      <c r="S896" s="104">
        <v>1048</v>
      </c>
      <c r="T896" s="104">
        <v>1049</v>
      </c>
    </row>
    <row r="897" spans="2:20" s="104" customFormat="1" x14ac:dyDescent="0.2">
      <c r="B897" s="232" t="s">
        <v>605</v>
      </c>
      <c r="C897" s="104" t="s">
        <v>0</v>
      </c>
      <c r="D897" s="104" t="s">
        <v>58</v>
      </c>
      <c r="E897" s="104">
        <v>1130</v>
      </c>
      <c r="F897" s="104">
        <v>1033</v>
      </c>
      <c r="G897" s="104">
        <v>1111</v>
      </c>
      <c r="H897" s="104">
        <v>1023</v>
      </c>
      <c r="I897" s="104">
        <v>1235</v>
      </c>
      <c r="J897" s="104">
        <v>1194</v>
      </c>
      <c r="K897" s="104">
        <v>1107</v>
      </c>
      <c r="L897" s="104">
        <v>1125</v>
      </c>
      <c r="M897" s="104">
        <v>1106</v>
      </c>
      <c r="N897" s="104">
        <v>1085</v>
      </c>
      <c r="O897" s="104">
        <v>1095</v>
      </c>
      <c r="P897" s="104">
        <v>1137</v>
      </c>
      <c r="Q897" s="104">
        <v>1175</v>
      </c>
      <c r="R897" s="104">
        <v>1119</v>
      </c>
      <c r="S897" s="104">
        <v>1140</v>
      </c>
      <c r="T897" s="104">
        <v>1142</v>
      </c>
    </row>
    <row r="898" spans="2:20" s="104" customFormat="1" x14ac:dyDescent="0.2">
      <c r="B898" s="232" t="s">
        <v>605</v>
      </c>
      <c r="C898" s="104" t="s">
        <v>0</v>
      </c>
      <c r="D898" s="104" t="s">
        <v>59</v>
      </c>
      <c r="E898" s="104">
        <v>715</v>
      </c>
      <c r="F898" s="104">
        <v>620</v>
      </c>
      <c r="G898" s="104">
        <v>796</v>
      </c>
      <c r="H898" s="104">
        <v>779</v>
      </c>
      <c r="I898" s="104">
        <v>863</v>
      </c>
      <c r="J898" s="104">
        <v>946</v>
      </c>
      <c r="K898" s="104">
        <v>834</v>
      </c>
      <c r="L898" s="104">
        <v>884</v>
      </c>
      <c r="M898" s="104">
        <v>825</v>
      </c>
      <c r="N898" s="104">
        <v>832</v>
      </c>
      <c r="O898" s="104">
        <v>834</v>
      </c>
      <c r="P898" s="104">
        <v>861</v>
      </c>
      <c r="Q898" s="104">
        <v>901</v>
      </c>
      <c r="R898" s="104">
        <v>939</v>
      </c>
      <c r="S898" s="104">
        <v>912</v>
      </c>
      <c r="T898" s="104">
        <v>903</v>
      </c>
    </row>
    <row r="899" spans="2:20" s="104" customFormat="1" x14ac:dyDescent="0.2">
      <c r="B899" s="232" t="s">
        <v>605</v>
      </c>
      <c r="C899" s="104" t="s">
        <v>0</v>
      </c>
      <c r="D899" s="104" t="s">
        <v>60</v>
      </c>
      <c r="E899" s="104">
        <v>5237</v>
      </c>
      <c r="F899" s="104">
        <v>4823</v>
      </c>
      <c r="G899" s="104">
        <v>4743</v>
      </c>
      <c r="H899" s="104">
        <v>4904</v>
      </c>
      <c r="I899" s="104">
        <v>4684</v>
      </c>
      <c r="J899" s="104">
        <v>4563</v>
      </c>
      <c r="K899" s="104">
        <v>4346</v>
      </c>
      <c r="L899" s="104">
        <v>3984</v>
      </c>
      <c r="M899" s="104">
        <v>3807</v>
      </c>
      <c r="N899" s="104">
        <v>3758</v>
      </c>
      <c r="O899" s="104">
        <v>3800</v>
      </c>
      <c r="P899" s="104">
        <v>3618</v>
      </c>
      <c r="Q899" s="104">
        <v>3512</v>
      </c>
      <c r="R899" s="104">
        <v>3482</v>
      </c>
      <c r="S899" s="104">
        <v>3521</v>
      </c>
      <c r="T899" s="104">
        <v>3551</v>
      </c>
    </row>
    <row r="900" spans="2:20" s="104" customFormat="1" x14ac:dyDescent="0.2">
      <c r="B900" s="232" t="s">
        <v>605</v>
      </c>
      <c r="C900" s="104" t="s">
        <v>0</v>
      </c>
      <c r="D900" s="104" t="s">
        <v>61</v>
      </c>
      <c r="E900" s="104">
        <v>735</v>
      </c>
      <c r="F900" s="104">
        <v>712</v>
      </c>
      <c r="G900" s="104">
        <v>702</v>
      </c>
      <c r="H900" s="104">
        <v>676</v>
      </c>
      <c r="I900" s="104">
        <v>676</v>
      </c>
      <c r="J900" s="104">
        <v>657</v>
      </c>
      <c r="K900" s="104">
        <v>571</v>
      </c>
      <c r="L900" s="104">
        <v>563</v>
      </c>
      <c r="M900" s="104">
        <v>497</v>
      </c>
      <c r="N900" s="104">
        <v>492</v>
      </c>
      <c r="O900" s="104">
        <v>482</v>
      </c>
      <c r="P900" s="104">
        <v>445</v>
      </c>
      <c r="Q900" s="104">
        <v>470</v>
      </c>
      <c r="R900" s="104">
        <v>466</v>
      </c>
      <c r="S900" s="104">
        <v>441</v>
      </c>
      <c r="T900" s="104">
        <v>433</v>
      </c>
    </row>
    <row r="901" spans="2:20" s="104" customFormat="1" x14ac:dyDescent="0.2">
      <c r="B901" s="232" t="s">
        <v>605</v>
      </c>
      <c r="C901" s="104" t="s">
        <v>0</v>
      </c>
      <c r="D901" s="104" t="s">
        <v>62</v>
      </c>
      <c r="E901" s="104">
        <v>1966</v>
      </c>
      <c r="F901" s="104">
        <v>1976</v>
      </c>
      <c r="G901" s="104">
        <v>1799</v>
      </c>
      <c r="H901" s="104">
        <v>1824</v>
      </c>
      <c r="I901" s="104">
        <v>1748</v>
      </c>
      <c r="J901" s="104">
        <v>1834</v>
      </c>
      <c r="K901" s="104">
        <v>1865</v>
      </c>
      <c r="L901" s="104">
        <v>1805</v>
      </c>
      <c r="M901" s="104">
        <v>1777</v>
      </c>
      <c r="N901" s="104">
        <v>1815</v>
      </c>
      <c r="O901" s="104">
        <v>1882</v>
      </c>
      <c r="P901" s="104">
        <v>1773</v>
      </c>
      <c r="Q901" s="104">
        <v>1778</v>
      </c>
      <c r="R901" s="104">
        <v>1831</v>
      </c>
      <c r="S901" s="104">
        <v>1903</v>
      </c>
      <c r="T901" s="104">
        <v>1797</v>
      </c>
    </row>
    <row r="902" spans="2:20" s="104" customFormat="1" x14ac:dyDescent="0.2">
      <c r="B902" s="232" t="s">
        <v>605</v>
      </c>
      <c r="C902" s="104" t="s">
        <v>0</v>
      </c>
      <c r="D902" s="104" t="s">
        <v>63</v>
      </c>
      <c r="E902" s="104">
        <v>5486</v>
      </c>
      <c r="F902" s="104">
        <v>5266</v>
      </c>
      <c r="G902" s="104">
        <v>4804</v>
      </c>
      <c r="H902" s="104">
        <v>5127</v>
      </c>
      <c r="I902" s="104">
        <v>5742</v>
      </c>
      <c r="J902" s="104">
        <v>5810</v>
      </c>
      <c r="K902" s="104">
        <v>5680</v>
      </c>
      <c r="L902" s="104">
        <v>5570</v>
      </c>
      <c r="M902" s="104">
        <v>5064</v>
      </c>
      <c r="N902" s="104">
        <v>4590</v>
      </c>
      <c r="O902" s="104">
        <v>3614</v>
      </c>
      <c r="P902" s="104">
        <v>3200</v>
      </c>
      <c r="Q902" s="104">
        <v>3103</v>
      </c>
      <c r="R902" s="104">
        <v>3044</v>
      </c>
      <c r="S902" s="104">
        <v>2744</v>
      </c>
      <c r="T902" s="104">
        <v>2496</v>
      </c>
    </row>
    <row r="903" spans="2:20" s="104" customFormat="1" x14ac:dyDescent="0.2">
      <c r="B903" s="232" t="s">
        <v>605</v>
      </c>
      <c r="C903" s="104" t="s">
        <v>0</v>
      </c>
      <c r="D903" s="104" t="s">
        <v>64</v>
      </c>
      <c r="E903" s="104">
        <v>8326</v>
      </c>
      <c r="F903" s="104">
        <v>7653</v>
      </c>
      <c r="G903" s="104">
        <v>7559</v>
      </c>
      <c r="H903" s="104">
        <v>7459</v>
      </c>
      <c r="I903" s="104">
        <v>7659</v>
      </c>
      <c r="J903" s="104">
        <v>7684</v>
      </c>
      <c r="K903" s="104">
        <v>7461</v>
      </c>
      <c r="L903" s="104">
        <v>7194</v>
      </c>
      <c r="M903" s="104">
        <v>6993</v>
      </c>
      <c r="N903" s="104">
        <v>6947</v>
      </c>
      <c r="O903" s="104">
        <v>6847</v>
      </c>
      <c r="P903" s="104">
        <v>6359</v>
      </c>
      <c r="Q903" s="104">
        <v>6182</v>
      </c>
      <c r="R903" s="104">
        <v>5747</v>
      </c>
      <c r="S903" s="104">
        <v>5371</v>
      </c>
      <c r="T903" s="104">
        <v>5665</v>
      </c>
    </row>
    <row r="904" spans="2:20" s="104" customFormat="1" x14ac:dyDescent="0.2">
      <c r="B904" s="232" t="s">
        <v>605</v>
      </c>
      <c r="C904" s="104" t="s">
        <v>0</v>
      </c>
      <c r="D904" s="104" t="s">
        <v>65</v>
      </c>
      <c r="E904" s="104">
        <v>2539</v>
      </c>
      <c r="F904" s="104">
        <v>2334</v>
      </c>
      <c r="G904" s="104">
        <v>2293</v>
      </c>
      <c r="H904" s="104">
        <v>2623</v>
      </c>
      <c r="I904" s="104">
        <v>2549</v>
      </c>
      <c r="J904" s="104">
        <v>2320</v>
      </c>
      <c r="K904" s="104">
        <v>2246</v>
      </c>
      <c r="L904" s="104">
        <v>1927</v>
      </c>
      <c r="M904" s="104">
        <v>1837</v>
      </c>
      <c r="N904" s="104">
        <v>1836</v>
      </c>
      <c r="O904" s="104">
        <v>1812</v>
      </c>
      <c r="P904" s="104">
        <v>1739</v>
      </c>
      <c r="Q904" s="104">
        <v>1680</v>
      </c>
      <c r="R904" s="104">
        <v>1637</v>
      </c>
      <c r="S904" s="104">
        <v>1752</v>
      </c>
      <c r="T904" s="104">
        <v>1652</v>
      </c>
    </row>
    <row r="905" spans="2:20" s="104" customFormat="1" x14ac:dyDescent="0.2">
      <c r="B905" s="232" t="s">
        <v>605</v>
      </c>
      <c r="C905" s="104" t="s">
        <v>0</v>
      </c>
      <c r="D905" s="104" t="s">
        <v>66</v>
      </c>
      <c r="E905" s="104">
        <v>1076</v>
      </c>
      <c r="F905" s="104">
        <v>966</v>
      </c>
      <c r="G905" s="104">
        <v>1025</v>
      </c>
      <c r="H905" s="104">
        <v>915</v>
      </c>
      <c r="I905" s="104">
        <v>891</v>
      </c>
      <c r="J905" s="104">
        <v>1032</v>
      </c>
      <c r="K905" s="104">
        <v>982</v>
      </c>
      <c r="L905" s="104">
        <v>1086</v>
      </c>
      <c r="M905" s="104">
        <v>1124</v>
      </c>
      <c r="N905" s="104">
        <v>1141</v>
      </c>
      <c r="O905" s="104">
        <v>1151</v>
      </c>
      <c r="P905" s="104">
        <v>1112</v>
      </c>
      <c r="Q905" s="104">
        <v>1096</v>
      </c>
      <c r="R905" s="104">
        <v>1161</v>
      </c>
      <c r="S905" s="104">
        <v>1140</v>
      </c>
      <c r="T905" s="104">
        <v>1056</v>
      </c>
    </row>
    <row r="906" spans="2:20" s="104" customFormat="1" x14ac:dyDescent="0.2">
      <c r="B906" s="232" t="s">
        <v>605</v>
      </c>
      <c r="C906" s="104" t="s">
        <v>0</v>
      </c>
      <c r="D906" s="104" t="s">
        <v>67</v>
      </c>
      <c r="E906" s="104">
        <v>819</v>
      </c>
      <c r="F906" s="104">
        <v>1012</v>
      </c>
      <c r="G906" s="104">
        <v>976</v>
      </c>
      <c r="H906" s="104">
        <v>923</v>
      </c>
      <c r="I906" s="104">
        <v>999</v>
      </c>
      <c r="J906" s="104">
        <v>912</v>
      </c>
      <c r="K906" s="104">
        <v>973</v>
      </c>
      <c r="L906" s="104">
        <v>869</v>
      </c>
      <c r="M906" s="104">
        <v>854</v>
      </c>
      <c r="N906" s="104">
        <v>816</v>
      </c>
      <c r="O906" s="104">
        <v>733</v>
      </c>
      <c r="P906" s="104">
        <v>761</v>
      </c>
      <c r="Q906" s="104">
        <v>809</v>
      </c>
      <c r="R906" s="104">
        <v>805</v>
      </c>
      <c r="S906" s="104">
        <v>772</v>
      </c>
      <c r="T906" s="104">
        <v>645</v>
      </c>
    </row>
    <row r="907" spans="2:20" s="104" customFormat="1" x14ac:dyDescent="0.2">
      <c r="B907" s="232" t="s">
        <v>605</v>
      </c>
      <c r="C907" s="104" t="s">
        <v>0</v>
      </c>
      <c r="D907" s="104" t="s">
        <v>68</v>
      </c>
      <c r="E907" s="104">
        <v>903</v>
      </c>
      <c r="F907" s="104">
        <v>911</v>
      </c>
      <c r="G907" s="104">
        <v>888</v>
      </c>
      <c r="H907" s="104">
        <v>953</v>
      </c>
      <c r="I907" s="104">
        <v>1112</v>
      </c>
      <c r="J907" s="104">
        <v>1195</v>
      </c>
      <c r="K907" s="104">
        <v>1086</v>
      </c>
      <c r="L907" s="104">
        <v>1114</v>
      </c>
      <c r="M907" s="104">
        <v>1120</v>
      </c>
      <c r="N907" s="104">
        <v>1049</v>
      </c>
      <c r="O907" s="104">
        <v>980</v>
      </c>
      <c r="P907" s="104">
        <v>1032</v>
      </c>
      <c r="Q907" s="104">
        <v>1050</v>
      </c>
      <c r="R907" s="104">
        <v>1046</v>
      </c>
      <c r="S907" s="104">
        <v>1067</v>
      </c>
      <c r="T907" s="104">
        <v>1000</v>
      </c>
    </row>
    <row r="908" spans="2:20" s="104" customFormat="1" x14ac:dyDescent="0.2">
      <c r="B908" s="232" t="s">
        <v>605</v>
      </c>
      <c r="C908" s="104" t="s">
        <v>0</v>
      </c>
      <c r="D908" s="104" t="s">
        <v>69</v>
      </c>
      <c r="E908" s="104">
        <v>1383</v>
      </c>
      <c r="F908" s="104">
        <v>1266</v>
      </c>
      <c r="G908" s="104">
        <v>1112</v>
      </c>
      <c r="H908" s="104">
        <v>1266</v>
      </c>
      <c r="I908" s="104">
        <v>1438</v>
      </c>
      <c r="J908" s="104">
        <v>1303</v>
      </c>
      <c r="K908" s="104">
        <v>1172</v>
      </c>
      <c r="L908" s="104">
        <v>1219</v>
      </c>
      <c r="M908" s="104">
        <v>1383</v>
      </c>
      <c r="N908" s="104">
        <v>1492</v>
      </c>
      <c r="O908" s="104">
        <v>1303</v>
      </c>
      <c r="P908" s="104">
        <v>1326</v>
      </c>
      <c r="Q908" s="104">
        <v>1435</v>
      </c>
      <c r="R908" s="104">
        <v>1568</v>
      </c>
      <c r="S908" s="104">
        <v>1626</v>
      </c>
      <c r="T908" s="104">
        <v>1663</v>
      </c>
    </row>
    <row r="909" spans="2:20" s="104" customFormat="1" x14ac:dyDescent="0.2">
      <c r="B909" s="232" t="s">
        <v>605</v>
      </c>
      <c r="C909" s="104" t="s">
        <v>0</v>
      </c>
      <c r="D909" s="104" t="s">
        <v>70</v>
      </c>
      <c r="E909" s="104">
        <v>2458</v>
      </c>
      <c r="F909" s="104">
        <v>2235</v>
      </c>
      <c r="G909" s="104">
        <v>2563</v>
      </c>
      <c r="H909" s="104">
        <v>3273</v>
      </c>
      <c r="I909" s="104">
        <v>3373</v>
      </c>
      <c r="J909" s="104">
        <v>3351</v>
      </c>
      <c r="K909" s="104">
        <v>3385</v>
      </c>
      <c r="L909" s="104">
        <v>3380</v>
      </c>
      <c r="M909" s="104">
        <v>3202</v>
      </c>
      <c r="N909" s="104">
        <v>3140</v>
      </c>
      <c r="O909" s="104">
        <v>3005</v>
      </c>
      <c r="P909" s="104">
        <v>2836</v>
      </c>
      <c r="Q909" s="104">
        <v>2799</v>
      </c>
      <c r="R909" s="104">
        <v>2840</v>
      </c>
      <c r="S909" s="104">
        <v>2955</v>
      </c>
      <c r="T909" s="104">
        <v>3087</v>
      </c>
    </row>
    <row r="910" spans="2:20" s="104" customFormat="1" x14ac:dyDescent="0.2">
      <c r="B910" s="232" t="s">
        <v>605</v>
      </c>
      <c r="C910" s="104" t="s">
        <v>0</v>
      </c>
      <c r="D910" s="104" t="s">
        <v>71</v>
      </c>
      <c r="E910" s="104">
        <v>337</v>
      </c>
      <c r="F910" s="104">
        <v>335</v>
      </c>
      <c r="G910" s="104">
        <v>388</v>
      </c>
      <c r="H910" s="104">
        <v>317</v>
      </c>
      <c r="I910" s="104">
        <v>364</v>
      </c>
      <c r="J910" s="104">
        <v>369</v>
      </c>
      <c r="K910" s="104">
        <v>410</v>
      </c>
      <c r="L910" s="104">
        <v>302</v>
      </c>
      <c r="M910" s="104">
        <v>248</v>
      </c>
      <c r="N910" s="104">
        <v>243</v>
      </c>
      <c r="O910" s="104">
        <v>258</v>
      </c>
      <c r="P910" s="104">
        <v>233</v>
      </c>
      <c r="Q910" s="104">
        <v>217</v>
      </c>
      <c r="R910" s="104">
        <v>212</v>
      </c>
      <c r="S910" s="104">
        <v>242</v>
      </c>
      <c r="T910" s="104">
        <v>234</v>
      </c>
    </row>
    <row r="911" spans="2:20" s="104" customFormat="1" x14ac:dyDescent="0.2">
      <c r="B911" s="232" t="s">
        <v>605</v>
      </c>
      <c r="C911" s="104" t="s">
        <v>0</v>
      </c>
      <c r="D911" s="104" t="s">
        <v>72</v>
      </c>
      <c r="E911" s="104">
        <v>1282</v>
      </c>
      <c r="F911" s="104">
        <v>1238</v>
      </c>
      <c r="G911" s="104">
        <v>1302</v>
      </c>
      <c r="H911" s="104">
        <v>1395</v>
      </c>
      <c r="I911" s="104">
        <v>1368</v>
      </c>
      <c r="J911" s="104">
        <v>1068</v>
      </c>
      <c r="K911" s="104">
        <v>1100</v>
      </c>
      <c r="L911" s="104">
        <v>1078</v>
      </c>
      <c r="M911" s="104">
        <v>1080</v>
      </c>
      <c r="N911" s="104">
        <v>1111</v>
      </c>
      <c r="O911" s="104">
        <v>1394</v>
      </c>
      <c r="P911" s="104">
        <v>1385</v>
      </c>
      <c r="Q911" s="104">
        <v>1227</v>
      </c>
      <c r="R911" s="104">
        <v>1097</v>
      </c>
      <c r="S911" s="104">
        <v>1227</v>
      </c>
      <c r="T911" s="104">
        <v>1188</v>
      </c>
    </row>
    <row r="912" spans="2:20" s="104" customFormat="1" x14ac:dyDescent="0.2">
      <c r="B912" s="232" t="s">
        <v>605</v>
      </c>
      <c r="C912" s="104" t="s">
        <v>0</v>
      </c>
      <c r="D912" s="104" t="s">
        <v>73</v>
      </c>
      <c r="E912" s="104">
        <v>1982</v>
      </c>
      <c r="F912" s="104">
        <v>2044</v>
      </c>
      <c r="G912" s="104">
        <v>1664</v>
      </c>
      <c r="H912" s="104">
        <v>1664</v>
      </c>
      <c r="I912" s="104">
        <v>1469</v>
      </c>
      <c r="J912" s="104">
        <v>1545</v>
      </c>
      <c r="K912" s="104">
        <v>1504</v>
      </c>
      <c r="L912" s="104">
        <v>1529</v>
      </c>
      <c r="M912" s="104">
        <v>1490</v>
      </c>
      <c r="N912" s="104">
        <v>1518</v>
      </c>
      <c r="O912" s="104">
        <v>1526</v>
      </c>
      <c r="P912" s="104">
        <v>1293</v>
      </c>
      <c r="Q912" s="104">
        <v>1296</v>
      </c>
      <c r="R912" s="104">
        <v>1406</v>
      </c>
      <c r="S912" s="104">
        <v>1523</v>
      </c>
      <c r="T912" s="104">
        <v>1734</v>
      </c>
    </row>
    <row r="913" spans="1:20" s="104" customFormat="1" x14ac:dyDescent="0.2">
      <c r="B913" s="232" t="s">
        <v>605</v>
      </c>
      <c r="C913" s="104" t="s">
        <v>0</v>
      </c>
      <c r="D913" s="104" t="s">
        <v>74</v>
      </c>
      <c r="E913" s="104">
        <v>1313</v>
      </c>
      <c r="F913" s="104">
        <v>1253</v>
      </c>
      <c r="G913" s="104">
        <v>1295</v>
      </c>
      <c r="H913" s="104">
        <v>1391</v>
      </c>
      <c r="I913" s="104">
        <v>1424</v>
      </c>
      <c r="J913" s="104">
        <v>1331</v>
      </c>
      <c r="K913" s="104">
        <v>1279</v>
      </c>
      <c r="L913" s="104">
        <v>1156</v>
      </c>
      <c r="M913" s="104">
        <v>1096</v>
      </c>
      <c r="N913" s="104">
        <v>1216</v>
      </c>
      <c r="O913" s="104">
        <v>1203</v>
      </c>
      <c r="P913" s="104">
        <v>1208</v>
      </c>
      <c r="Q913" s="104">
        <v>1255</v>
      </c>
      <c r="R913" s="104">
        <v>1269</v>
      </c>
      <c r="S913" s="104">
        <v>1259</v>
      </c>
      <c r="T913" s="104">
        <v>1158</v>
      </c>
    </row>
    <row r="914" spans="1:20" s="104" customFormat="1" x14ac:dyDescent="0.2">
      <c r="B914" s="232" t="s">
        <v>605</v>
      </c>
      <c r="C914" s="104" t="s">
        <v>0</v>
      </c>
      <c r="D914" s="104" t="s">
        <v>75</v>
      </c>
      <c r="E914" s="104">
        <v>567</v>
      </c>
      <c r="F914" s="104">
        <v>567</v>
      </c>
      <c r="G914" s="104">
        <v>471</v>
      </c>
      <c r="H914" s="104">
        <v>465</v>
      </c>
      <c r="I914" s="104">
        <v>455</v>
      </c>
      <c r="J914" s="104">
        <v>472</v>
      </c>
      <c r="K914" s="104">
        <v>470</v>
      </c>
      <c r="L914" s="104">
        <v>429</v>
      </c>
      <c r="M914" s="104">
        <v>400</v>
      </c>
      <c r="N914" s="104">
        <v>423</v>
      </c>
      <c r="O914" s="104">
        <v>412</v>
      </c>
      <c r="P914" s="104">
        <v>449</v>
      </c>
      <c r="Q914" s="104">
        <v>419</v>
      </c>
      <c r="R914" s="104">
        <v>396</v>
      </c>
      <c r="S914" s="104">
        <v>341</v>
      </c>
      <c r="T914" s="104">
        <v>310</v>
      </c>
    </row>
    <row r="915" spans="1:20" s="104" customFormat="1" x14ac:dyDescent="0.2">
      <c r="B915" s="232" t="s">
        <v>605</v>
      </c>
      <c r="C915" s="104" t="s">
        <v>0</v>
      </c>
      <c r="D915" s="104" t="s">
        <v>76</v>
      </c>
      <c r="E915" s="104">
        <v>1178</v>
      </c>
      <c r="F915" s="104">
        <v>976</v>
      </c>
      <c r="G915" s="104">
        <v>1020</v>
      </c>
      <c r="H915" s="104">
        <v>1193</v>
      </c>
      <c r="I915" s="104">
        <v>1347</v>
      </c>
      <c r="J915" s="104">
        <v>1309</v>
      </c>
      <c r="K915" s="104">
        <v>1352</v>
      </c>
      <c r="L915" s="104">
        <v>1431</v>
      </c>
      <c r="M915" s="104">
        <v>1558</v>
      </c>
      <c r="N915" s="104">
        <v>1646</v>
      </c>
      <c r="O915" s="104">
        <v>1665</v>
      </c>
      <c r="P915" s="104">
        <v>1772</v>
      </c>
      <c r="Q915" s="104">
        <v>1630</v>
      </c>
      <c r="R915" s="104">
        <v>1644</v>
      </c>
      <c r="S915" s="104">
        <v>1459</v>
      </c>
      <c r="T915" s="104">
        <v>1344</v>
      </c>
    </row>
    <row r="916" spans="1:20" s="104" customFormat="1" x14ac:dyDescent="0.2">
      <c r="B916" s="232" t="s">
        <v>605</v>
      </c>
      <c r="C916" s="104" t="s">
        <v>0</v>
      </c>
      <c r="D916" s="104" t="s">
        <v>77</v>
      </c>
      <c r="E916" s="104">
        <v>2181</v>
      </c>
      <c r="F916" s="104">
        <v>2002</v>
      </c>
      <c r="G916" s="104">
        <v>1897</v>
      </c>
      <c r="H916" s="104">
        <v>2136</v>
      </c>
      <c r="I916" s="104">
        <v>2223</v>
      </c>
      <c r="J916" s="104">
        <v>2606</v>
      </c>
      <c r="K916" s="104">
        <v>2655</v>
      </c>
      <c r="L916" s="104">
        <v>2933</v>
      </c>
      <c r="M916" s="104">
        <v>2985</v>
      </c>
      <c r="N916" s="104">
        <v>3131</v>
      </c>
      <c r="O916" s="104">
        <v>3128</v>
      </c>
      <c r="P916" s="104">
        <v>3057</v>
      </c>
      <c r="Q916" s="104">
        <v>3052</v>
      </c>
      <c r="R916" s="104">
        <v>2921</v>
      </c>
      <c r="S916" s="104">
        <v>2910</v>
      </c>
      <c r="T916" s="104">
        <v>2764</v>
      </c>
    </row>
    <row r="917" spans="1:20" s="104" customFormat="1" x14ac:dyDescent="0.2">
      <c r="B917" s="232" t="s">
        <v>605</v>
      </c>
      <c r="C917" s="104" t="s">
        <v>0</v>
      </c>
      <c r="D917" s="104" t="s">
        <v>78</v>
      </c>
      <c r="E917" s="104">
        <v>759</v>
      </c>
      <c r="F917" s="104">
        <v>711</v>
      </c>
      <c r="G917" s="104">
        <v>819</v>
      </c>
      <c r="H917" s="104">
        <v>673</v>
      </c>
      <c r="I917" s="104">
        <v>700</v>
      </c>
      <c r="J917" s="104">
        <v>670</v>
      </c>
      <c r="K917" s="104">
        <v>709</v>
      </c>
      <c r="L917" s="104">
        <v>673</v>
      </c>
      <c r="M917" s="104">
        <v>797</v>
      </c>
      <c r="N917" s="104">
        <v>708</v>
      </c>
      <c r="O917" s="104">
        <v>812</v>
      </c>
      <c r="P917" s="104">
        <v>797</v>
      </c>
      <c r="Q917" s="104">
        <v>795</v>
      </c>
      <c r="R917" s="104">
        <v>867</v>
      </c>
      <c r="S917" s="104">
        <v>862</v>
      </c>
      <c r="T917" s="104">
        <v>830</v>
      </c>
    </row>
    <row r="918" spans="1:20" s="104" customFormat="1" x14ac:dyDescent="0.2">
      <c r="B918" s="232" t="s">
        <v>605</v>
      </c>
      <c r="C918" s="104" t="s">
        <v>0</v>
      </c>
      <c r="D918" s="104" t="s">
        <v>79</v>
      </c>
      <c r="E918" s="104">
        <v>1387</v>
      </c>
      <c r="F918" s="104">
        <v>1244</v>
      </c>
      <c r="G918" s="104">
        <v>1300</v>
      </c>
      <c r="H918" s="104">
        <v>1473</v>
      </c>
      <c r="I918" s="104">
        <v>1635</v>
      </c>
      <c r="J918" s="104">
        <v>1648</v>
      </c>
      <c r="K918" s="104">
        <v>1661</v>
      </c>
      <c r="L918" s="104">
        <v>1652</v>
      </c>
      <c r="M918" s="104">
        <v>1609</v>
      </c>
      <c r="N918" s="104">
        <v>1511</v>
      </c>
      <c r="O918" s="104">
        <v>1411</v>
      </c>
      <c r="P918" s="104">
        <v>1351</v>
      </c>
      <c r="Q918" s="104">
        <v>1364</v>
      </c>
      <c r="R918" s="104">
        <v>1270</v>
      </c>
      <c r="S918" s="104">
        <v>1289</v>
      </c>
      <c r="T918" s="104">
        <v>1159</v>
      </c>
    </row>
    <row r="919" spans="1:20" s="104" customFormat="1" x14ac:dyDescent="0.2">
      <c r="B919" s="232" t="s">
        <v>605</v>
      </c>
      <c r="C919" s="104" t="s">
        <v>0</v>
      </c>
      <c r="D919" s="104" t="s">
        <v>80</v>
      </c>
      <c r="E919" s="104">
        <v>1509</v>
      </c>
      <c r="F919" s="104">
        <v>1296</v>
      </c>
      <c r="G919" s="104">
        <v>1176</v>
      </c>
      <c r="H919" s="104">
        <v>1319</v>
      </c>
      <c r="I919" s="104">
        <v>1014</v>
      </c>
      <c r="J919" s="104">
        <v>1042</v>
      </c>
      <c r="K919" s="104">
        <v>1164</v>
      </c>
      <c r="L919" s="104">
        <v>1144</v>
      </c>
      <c r="M919" s="104">
        <v>1187</v>
      </c>
      <c r="N919" s="104">
        <v>1246</v>
      </c>
      <c r="O919" s="104">
        <v>1265</v>
      </c>
      <c r="P919" s="104">
        <v>1301</v>
      </c>
      <c r="Q919" s="104">
        <v>1351</v>
      </c>
      <c r="R919" s="104">
        <v>1399</v>
      </c>
      <c r="S919" s="104">
        <v>1491</v>
      </c>
      <c r="T919" s="104">
        <v>1402</v>
      </c>
    </row>
    <row r="920" spans="1:20" s="104" customFormat="1" x14ac:dyDescent="0.2">
      <c r="B920" s="232" t="s">
        <v>605</v>
      </c>
      <c r="C920" s="104" t="s">
        <v>0</v>
      </c>
      <c r="D920" s="104" t="s">
        <v>24</v>
      </c>
      <c r="E920" s="104">
        <v>59217</v>
      </c>
      <c r="F920" s="104">
        <v>55381</v>
      </c>
      <c r="G920" s="104">
        <v>53636</v>
      </c>
      <c r="H920" s="104">
        <v>55746</v>
      </c>
      <c r="I920" s="104">
        <v>57762</v>
      </c>
      <c r="J920" s="104">
        <v>57883</v>
      </c>
      <c r="K920" s="104">
        <v>57187</v>
      </c>
      <c r="L920" s="104">
        <v>56701</v>
      </c>
      <c r="M920" s="104">
        <v>55338</v>
      </c>
      <c r="N920" s="104">
        <v>54718</v>
      </c>
      <c r="O920" s="104">
        <v>53661</v>
      </c>
      <c r="P920" s="104">
        <v>51731</v>
      </c>
      <c r="Q920" s="104">
        <v>51118</v>
      </c>
      <c r="R920" s="104">
        <v>50369</v>
      </c>
      <c r="S920" s="104">
        <v>50442</v>
      </c>
      <c r="T920" s="104">
        <v>49654</v>
      </c>
    </row>
    <row r="921" spans="1:20" s="48" customFormat="1" x14ac:dyDescent="0.2">
      <c r="B921" s="123"/>
      <c r="S921" s="105"/>
    </row>
    <row r="922" spans="1:20" s="48" customFormat="1" x14ac:dyDescent="0.2">
      <c r="B922" s="143" t="s">
        <v>662</v>
      </c>
      <c r="S922" s="105"/>
    </row>
    <row r="923" spans="1:20" s="48" customFormat="1" x14ac:dyDescent="0.2">
      <c r="B923" s="84"/>
      <c r="C923" s="85"/>
      <c r="D923" s="52"/>
      <c r="E923" s="52"/>
      <c r="F923" s="52"/>
      <c r="G923" s="52"/>
      <c r="H923" s="52"/>
      <c r="I923" s="52"/>
      <c r="J923" s="52"/>
      <c r="K923" s="52"/>
      <c r="L923" s="66"/>
      <c r="M923" s="66"/>
      <c r="N923" s="66"/>
      <c r="O923" s="66"/>
      <c r="P923" s="52"/>
    </row>
    <row r="924" spans="1:20" s="48" customFormat="1" ht="38.25" customHeight="1" x14ac:dyDescent="0.2">
      <c r="B924" s="84"/>
      <c r="C924" s="85"/>
      <c r="D924" s="122"/>
      <c r="E924" s="122"/>
      <c r="F924" s="122"/>
      <c r="G924" s="122"/>
      <c r="H924" s="122"/>
      <c r="I924" s="122"/>
      <c r="J924" s="122"/>
      <c r="K924" s="122"/>
      <c r="L924" s="66"/>
      <c r="M924" s="66"/>
      <c r="N924" s="66"/>
      <c r="O924" s="66"/>
    </row>
    <row r="925" spans="1:20" s="48" customFormat="1" x14ac:dyDescent="0.2">
      <c r="B925" s="220"/>
      <c r="D925" s="399">
        <v>4</v>
      </c>
      <c r="E925" s="400">
        <v>5</v>
      </c>
      <c r="F925" s="399">
        <v>6</v>
      </c>
      <c r="G925" s="400">
        <v>7</v>
      </c>
      <c r="H925" s="399">
        <v>8</v>
      </c>
      <c r="I925" s="400">
        <v>9</v>
      </c>
      <c r="J925" s="399">
        <v>10</v>
      </c>
      <c r="K925" s="400">
        <v>11</v>
      </c>
      <c r="L925" s="399">
        <v>12</v>
      </c>
      <c r="M925" s="400">
        <v>13</v>
      </c>
      <c r="N925" s="399">
        <v>14</v>
      </c>
      <c r="O925" s="400">
        <v>15</v>
      </c>
      <c r="P925" s="399"/>
    </row>
    <row r="926" spans="1:20" s="48" customFormat="1" x14ac:dyDescent="0.2">
      <c r="B926" s="86"/>
      <c r="C926" s="87"/>
      <c r="D926" s="48" t="s">
        <v>599</v>
      </c>
      <c r="E926" s="48" t="s">
        <v>16</v>
      </c>
      <c r="F926" s="48" t="s">
        <v>17</v>
      </c>
      <c r="G926" s="48" t="s">
        <v>4</v>
      </c>
      <c r="H926" s="48" t="s">
        <v>599</v>
      </c>
      <c r="I926" s="48" t="s">
        <v>16</v>
      </c>
      <c r="J926" s="48" t="s">
        <v>17</v>
      </c>
      <c r="K926" s="48" t="s">
        <v>4</v>
      </c>
      <c r="L926" s="400" t="s">
        <v>599</v>
      </c>
      <c r="M926" s="400" t="s">
        <v>16</v>
      </c>
      <c r="N926" s="400" t="s">
        <v>17</v>
      </c>
      <c r="O926" s="400" t="s">
        <v>4</v>
      </c>
    </row>
    <row r="927" spans="1:20" s="48" customFormat="1" x14ac:dyDescent="0.2">
      <c r="B927" s="86"/>
      <c r="C927" s="87"/>
      <c r="D927" s="48" t="s">
        <v>596</v>
      </c>
      <c r="E927" s="48" t="s">
        <v>596</v>
      </c>
      <c r="F927" s="48" t="s">
        <v>596</v>
      </c>
      <c r="G927" s="48" t="s">
        <v>596</v>
      </c>
      <c r="H927" s="48" t="s">
        <v>39</v>
      </c>
      <c r="I927" s="48" t="s">
        <v>39</v>
      </c>
      <c r="J927" s="48" t="s">
        <v>39</v>
      </c>
      <c r="K927" s="48" t="s">
        <v>39</v>
      </c>
      <c r="L927" s="400" t="s">
        <v>657</v>
      </c>
      <c r="M927" s="400" t="s">
        <v>657</v>
      </c>
      <c r="N927" s="400" t="s">
        <v>657</v>
      </c>
      <c r="O927" s="400" t="s">
        <v>657</v>
      </c>
    </row>
    <row r="928" spans="1:20" s="48" customFormat="1" x14ac:dyDescent="0.2">
      <c r="A928" s="48" t="s">
        <v>833</v>
      </c>
      <c r="B928" s="86" t="s">
        <v>49</v>
      </c>
      <c r="C928" s="87">
        <v>2015</v>
      </c>
      <c r="F928" s="389"/>
      <c r="J928" s="389"/>
      <c r="L928" s="48">
        <v>923</v>
      </c>
      <c r="M928" s="48">
        <v>474</v>
      </c>
      <c r="N928" s="389">
        <v>349</v>
      </c>
      <c r="O928" s="48">
        <v>1746</v>
      </c>
    </row>
    <row r="929" spans="1:15" s="48" customFormat="1" x14ac:dyDescent="0.2">
      <c r="A929" s="48" t="s">
        <v>834</v>
      </c>
      <c r="B929" s="86" t="s">
        <v>50</v>
      </c>
      <c r="C929" s="87">
        <v>2015</v>
      </c>
      <c r="F929" s="389"/>
      <c r="J929" s="389"/>
      <c r="L929" s="48">
        <v>1095</v>
      </c>
      <c r="M929" s="48">
        <v>618</v>
      </c>
      <c r="N929" s="389">
        <v>373</v>
      </c>
      <c r="O929" s="48">
        <v>2086</v>
      </c>
    </row>
    <row r="930" spans="1:15" s="48" customFormat="1" x14ac:dyDescent="0.2">
      <c r="A930" s="48" t="s">
        <v>835</v>
      </c>
      <c r="B930" s="86" t="s">
        <v>51</v>
      </c>
      <c r="C930" s="87">
        <v>2015</v>
      </c>
      <c r="F930" s="389"/>
      <c r="J930" s="389"/>
      <c r="L930" s="48">
        <v>1173</v>
      </c>
      <c r="M930" s="48">
        <v>753</v>
      </c>
      <c r="N930" s="389">
        <v>194</v>
      </c>
      <c r="O930" s="48">
        <v>2120</v>
      </c>
    </row>
    <row r="931" spans="1:15" s="48" customFormat="1" x14ac:dyDescent="0.2">
      <c r="A931" s="48" t="s">
        <v>836</v>
      </c>
      <c r="B931" s="86" t="s">
        <v>52</v>
      </c>
      <c r="C931" s="87">
        <v>2015</v>
      </c>
      <c r="F931" s="389"/>
      <c r="J931" s="389"/>
      <c r="L931" s="48">
        <v>710</v>
      </c>
      <c r="M931" s="48">
        <v>385</v>
      </c>
      <c r="N931" s="389">
        <v>85</v>
      </c>
      <c r="O931" s="48">
        <v>1180</v>
      </c>
    </row>
    <row r="932" spans="1:15" s="48" customFormat="1" x14ac:dyDescent="0.2">
      <c r="A932" s="48" t="s">
        <v>837</v>
      </c>
      <c r="B932" s="86" t="s">
        <v>53</v>
      </c>
      <c r="C932" s="87">
        <v>2015</v>
      </c>
      <c r="F932" s="389"/>
      <c r="J932" s="389"/>
      <c r="L932" s="48">
        <v>395</v>
      </c>
      <c r="M932" s="48">
        <v>232</v>
      </c>
      <c r="N932" s="389">
        <v>7</v>
      </c>
      <c r="O932" s="48">
        <v>634</v>
      </c>
    </row>
    <row r="933" spans="1:15" s="48" customFormat="1" x14ac:dyDescent="0.2">
      <c r="A933" s="48" t="s">
        <v>838</v>
      </c>
      <c r="B933" s="86" t="s">
        <v>54</v>
      </c>
      <c r="C933" s="87">
        <v>2015</v>
      </c>
      <c r="F933" s="389"/>
      <c r="J933" s="389"/>
      <c r="L933" s="48">
        <v>392</v>
      </c>
      <c r="M933" s="48">
        <v>0</v>
      </c>
      <c r="N933" s="389">
        <v>1905</v>
      </c>
      <c r="O933" s="48">
        <v>2297</v>
      </c>
    </row>
    <row r="934" spans="1:15" s="48" customFormat="1" x14ac:dyDescent="0.2">
      <c r="A934" s="48" t="s">
        <v>839</v>
      </c>
      <c r="B934" s="86" t="s">
        <v>55</v>
      </c>
      <c r="C934" s="87">
        <v>2015</v>
      </c>
      <c r="F934" s="389"/>
      <c r="J934" s="389"/>
      <c r="L934" s="48">
        <v>1508</v>
      </c>
      <c r="M934" s="48">
        <v>210</v>
      </c>
      <c r="N934" s="389">
        <v>143</v>
      </c>
      <c r="O934" s="48">
        <v>1861</v>
      </c>
    </row>
    <row r="935" spans="1:15" s="48" customFormat="1" x14ac:dyDescent="0.2">
      <c r="A935" s="48" t="s">
        <v>840</v>
      </c>
      <c r="B935" s="86" t="s">
        <v>56</v>
      </c>
      <c r="C935" s="87">
        <v>2015</v>
      </c>
      <c r="F935" s="389"/>
      <c r="J935" s="389"/>
      <c r="L935" s="48">
        <v>424</v>
      </c>
      <c r="M935" s="48">
        <v>1363</v>
      </c>
      <c r="N935" s="389">
        <v>0</v>
      </c>
      <c r="O935" s="48">
        <v>1787</v>
      </c>
    </row>
    <row r="936" spans="1:15" s="48" customFormat="1" x14ac:dyDescent="0.2">
      <c r="A936" s="48" t="s">
        <v>841</v>
      </c>
      <c r="B936" s="86" t="s">
        <v>57</v>
      </c>
      <c r="C936" s="87">
        <v>2015</v>
      </c>
      <c r="F936" s="389"/>
      <c r="J936" s="389"/>
      <c r="L936" s="48">
        <v>335</v>
      </c>
      <c r="M936" s="48">
        <v>341</v>
      </c>
      <c r="N936" s="389">
        <v>669</v>
      </c>
      <c r="O936" s="48">
        <v>1345</v>
      </c>
    </row>
    <row r="937" spans="1:15" s="48" customFormat="1" x14ac:dyDescent="0.2">
      <c r="A937" s="48" t="s">
        <v>842</v>
      </c>
      <c r="B937" s="86" t="s">
        <v>58</v>
      </c>
      <c r="C937" s="87">
        <v>2015</v>
      </c>
      <c r="F937" s="389"/>
      <c r="J937" s="389"/>
      <c r="L937" s="48">
        <v>576</v>
      </c>
      <c r="M937" s="48">
        <v>407</v>
      </c>
      <c r="N937" s="389">
        <v>572</v>
      </c>
      <c r="O937" s="48">
        <v>1555</v>
      </c>
    </row>
    <row r="938" spans="1:15" s="48" customFormat="1" x14ac:dyDescent="0.2">
      <c r="A938" s="48" t="s">
        <v>843</v>
      </c>
      <c r="B938" s="86" t="s">
        <v>59</v>
      </c>
      <c r="C938" s="87">
        <v>2015</v>
      </c>
      <c r="F938" s="389"/>
      <c r="J938" s="389"/>
      <c r="L938" s="48">
        <v>482</v>
      </c>
      <c r="M938" s="48">
        <v>321</v>
      </c>
      <c r="N938" s="389">
        <v>169</v>
      </c>
      <c r="O938" s="48">
        <v>972</v>
      </c>
    </row>
    <row r="939" spans="1:15" s="48" customFormat="1" x14ac:dyDescent="0.2">
      <c r="A939" s="48" t="s">
        <v>844</v>
      </c>
      <c r="B939" s="86" t="s">
        <v>60</v>
      </c>
      <c r="C939" s="87">
        <v>2015</v>
      </c>
      <c r="F939" s="389"/>
      <c r="J939" s="389"/>
      <c r="L939" s="48">
        <v>1358</v>
      </c>
      <c r="M939" s="48">
        <v>0</v>
      </c>
      <c r="N939" s="389">
        <v>3549</v>
      </c>
      <c r="O939" s="48">
        <v>4907</v>
      </c>
    </row>
    <row r="940" spans="1:15" s="48" customFormat="1" x14ac:dyDescent="0.2">
      <c r="A940" s="48" t="s">
        <v>845</v>
      </c>
      <c r="B940" s="86" t="s">
        <v>61</v>
      </c>
      <c r="C940" s="87">
        <v>2015</v>
      </c>
      <c r="F940" s="389"/>
      <c r="J940" s="389"/>
      <c r="L940" s="48">
        <v>242</v>
      </c>
      <c r="M940" s="48">
        <v>165</v>
      </c>
      <c r="N940" s="389">
        <v>73</v>
      </c>
      <c r="O940" s="48">
        <v>480</v>
      </c>
    </row>
    <row r="941" spans="1:15" s="48" customFormat="1" x14ac:dyDescent="0.2">
      <c r="A941" s="48" t="s">
        <v>846</v>
      </c>
      <c r="B941" s="86" t="s">
        <v>62</v>
      </c>
      <c r="C941" s="87">
        <v>2015</v>
      </c>
      <c r="F941" s="389"/>
      <c r="J941" s="389"/>
      <c r="L941" s="48">
        <v>1288</v>
      </c>
      <c r="M941" s="48">
        <v>923</v>
      </c>
      <c r="N941" s="389">
        <v>207</v>
      </c>
      <c r="O941" s="48">
        <v>2418</v>
      </c>
    </row>
    <row r="942" spans="1:15" s="48" customFormat="1" x14ac:dyDescent="0.2">
      <c r="A942" s="48" t="s">
        <v>847</v>
      </c>
      <c r="B942" s="86" t="s">
        <v>63</v>
      </c>
      <c r="C942" s="87">
        <v>2015</v>
      </c>
      <c r="F942" s="389"/>
      <c r="J942" s="389"/>
      <c r="L942" s="48">
        <v>1345</v>
      </c>
      <c r="M942" s="48">
        <v>2272</v>
      </c>
      <c r="N942" s="389">
        <v>0</v>
      </c>
      <c r="O942" s="48">
        <v>3617</v>
      </c>
    </row>
    <row r="943" spans="1:15" s="48" customFormat="1" x14ac:dyDescent="0.2">
      <c r="A943" s="48" t="s">
        <v>848</v>
      </c>
      <c r="B943" s="86" t="s">
        <v>64</v>
      </c>
      <c r="C943" s="87">
        <v>2015</v>
      </c>
      <c r="F943" s="389"/>
      <c r="J943" s="389"/>
      <c r="L943" s="48">
        <v>3416</v>
      </c>
      <c r="M943" s="48">
        <v>2397</v>
      </c>
      <c r="N943" s="389">
        <v>555</v>
      </c>
      <c r="O943" s="48">
        <v>6368</v>
      </c>
    </row>
    <row r="944" spans="1:15" s="48" customFormat="1" x14ac:dyDescent="0.2">
      <c r="A944" s="48" t="s">
        <v>849</v>
      </c>
      <c r="B944" s="86" t="s">
        <v>65</v>
      </c>
      <c r="C944" s="87">
        <v>2015</v>
      </c>
      <c r="F944" s="389"/>
      <c r="J944" s="389"/>
      <c r="L944" s="48">
        <v>1123</v>
      </c>
      <c r="M944" s="48">
        <v>700</v>
      </c>
      <c r="N944" s="389">
        <v>99</v>
      </c>
      <c r="O944" s="48">
        <v>1922</v>
      </c>
    </row>
    <row r="945" spans="1:15" s="48" customFormat="1" x14ac:dyDescent="0.2">
      <c r="A945" s="48" t="s">
        <v>850</v>
      </c>
      <c r="B945" s="86" t="s">
        <v>66</v>
      </c>
      <c r="C945" s="87">
        <v>2015</v>
      </c>
      <c r="F945" s="389"/>
      <c r="J945" s="389"/>
      <c r="L945" s="48">
        <v>879</v>
      </c>
      <c r="M945" s="48">
        <v>113</v>
      </c>
      <c r="N945" s="389">
        <v>269</v>
      </c>
      <c r="O945" s="48">
        <v>1261</v>
      </c>
    </row>
    <row r="946" spans="1:15" s="48" customFormat="1" x14ac:dyDescent="0.2">
      <c r="A946" s="48" t="s">
        <v>851</v>
      </c>
      <c r="B946" s="86" t="s">
        <v>67</v>
      </c>
      <c r="C946" s="87">
        <v>2015</v>
      </c>
      <c r="F946" s="389"/>
      <c r="J946" s="389"/>
      <c r="L946" s="48">
        <v>387</v>
      </c>
      <c r="M946" s="48">
        <v>292</v>
      </c>
      <c r="N946" s="389">
        <v>163</v>
      </c>
      <c r="O946" s="48">
        <v>842</v>
      </c>
    </row>
    <row r="947" spans="1:15" s="48" customFormat="1" x14ac:dyDescent="0.2">
      <c r="A947" s="48" t="s">
        <v>852</v>
      </c>
      <c r="B947" s="86" t="s">
        <v>68</v>
      </c>
      <c r="C947" s="87">
        <v>2015</v>
      </c>
      <c r="F947" s="389"/>
      <c r="J947" s="389"/>
      <c r="L947" s="48">
        <v>403</v>
      </c>
      <c r="M947" s="48">
        <v>269</v>
      </c>
      <c r="N947" s="389">
        <v>528</v>
      </c>
      <c r="O947" s="48">
        <v>1200</v>
      </c>
    </row>
    <row r="948" spans="1:15" s="48" customFormat="1" x14ac:dyDescent="0.2">
      <c r="A948" s="48" t="s">
        <v>853</v>
      </c>
      <c r="B948" s="86" t="s">
        <v>69</v>
      </c>
      <c r="C948" s="87">
        <v>2015</v>
      </c>
      <c r="F948" s="389"/>
      <c r="J948" s="389"/>
      <c r="L948" s="48">
        <v>1141</v>
      </c>
      <c r="M948" s="48">
        <v>661</v>
      </c>
      <c r="N948" s="389">
        <v>230</v>
      </c>
      <c r="O948" s="48">
        <v>2032</v>
      </c>
    </row>
    <row r="949" spans="1:15" s="48" customFormat="1" x14ac:dyDescent="0.2">
      <c r="A949" s="48" t="s">
        <v>854</v>
      </c>
      <c r="B949" s="86" t="s">
        <v>70</v>
      </c>
      <c r="C949" s="87">
        <v>2015</v>
      </c>
      <c r="F949" s="389"/>
      <c r="J949" s="389"/>
      <c r="L949" s="48">
        <v>2397</v>
      </c>
      <c r="M949" s="48">
        <v>0</v>
      </c>
      <c r="N949" s="389">
        <v>1146</v>
      </c>
      <c r="O949" s="48">
        <v>3543</v>
      </c>
    </row>
    <row r="950" spans="1:15" s="48" customFormat="1" x14ac:dyDescent="0.2">
      <c r="A950" s="48" t="s">
        <v>855</v>
      </c>
      <c r="B950" s="86" t="s">
        <v>71</v>
      </c>
      <c r="C950" s="87">
        <v>2015</v>
      </c>
      <c r="F950" s="389"/>
      <c r="J950" s="389"/>
      <c r="L950" s="48">
        <v>52</v>
      </c>
      <c r="M950" s="48">
        <v>40</v>
      </c>
      <c r="N950" s="389">
        <v>180</v>
      </c>
      <c r="O950" s="48">
        <v>272</v>
      </c>
    </row>
    <row r="951" spans="1:15" s="48" customFormat="1" x14ac:dyDescent="0.2">
      <c r="A951" s="48" t="s">
        <v>856</v>
      </c>
      <c r="B951" s="86" t="s">
        <v>72</v>
      </c>
      <c r="C951" s="87">
        <v>2015</v>
      </c>
      <c r="F951" s="389"/>
      <c r="J951" s="389"/>
      <c r="L951" s="48">
        <v>208</v>
      </c>
      <c r="M951" s="48">
        <v>0</v>
      </c>
      <c r="N951" s="389">
        <v>1155</v>
      </c>
      <c r="O951" s="48">
        <v>1363</v>
      </c>
    </row>
    <row r="952" spans="1:15" s="48" customFormat="1" x14ac:dyDescent="0.2">
      <c r="A952" s="48" t="s">
        <v>857</v>
      </c>
      <c r="B952" s="86" t="s">
        <v>73</v>
      </c>
      <c r="C952" s="87">
        <v>2015</v>
      </c>
      <c r="F952" s="389"/>
      <c r="J952" s="389"/>
      <c r="L952" s="48">
        <v>322</v>
      </c>
      <c r="M952" s="48">
        <v>1671</v>
      </c>
      <c r="N952" s="389">
        <v>300</v>
      </c>
      <c r="O952" s="48">
        <v>2293</v>
      </c>
    </row>
    <row r="953" spans="1:15" s="48" customFormat="1" x14ac:dyDescent="0.2">
      <c r="A953" s="48" t="s">
        <v>858</v>
      </c>
      <c r="B953" s="86" t="s">
        <v>74</v>
      </c>
      <c r="C953" s="87">
        <v>2015</v>
      </c>
      <c r="F953" s="389"/>
      <c r="J953" s="389"/>
      <c r="L953" s="48">
        <v>469</v>
      </c>
      <c r="M953" s="48">
        <v>339</v>
      </c>
      <c r="N953" s="389">
        <v>459</v>
      </c>
      <c r="O953" s="48">
        <v>1267</v>
      </c>
    </row>
    <row r="954" spans="1:15" s="48" customFormat="1" x14ac:dyDescent="0.2">
      <c r="A954" s="48" t="s">
        <v>859</v>
      </c>
      <c r="B954" s="86" t="s">
        <v>75</v>
      </c>
      <c r="C954" s="87">
        <v>2015</v>
      </c>
      <c r="F954" s="389"/>
      <c r="J954" s="389"/>
      <c r="L954" s="48">
        <v>44</v>
      </c>
      <c r="M954" s="48">
        <v>39</v>
      </c>
      <c r="N954" s="389">
        <v>254</v>
      </c>
      <c r="O954" s="48">
        <v>337</v>
      </c>
    </row>
    <row r="955" spans="1:15" s="48" customFormat="1" x14ac:dyDescent="0.2">
      <c r="A955" s="48" t="s">
        <v>860</v>
      </c>
      <c r="B955" s="86" t="s">
        <v>76</v>
      </c>
      <c r="C955" s="87">
        <v>2015</v>
      </c>
      <c r="F955" s="389"/>
      <c r="J955" s="389"/>
      <c r="L955" s="48">
        <v>752</v>
      </c>
      <c r="M955" s="48">
        <v>133</v>
      </c>
      <c r="N955" s="389">
        <v>835</v>
      </c>
      <c r="O955" s="48">
        <v>1720</v>
      </c>
    </row>
    <row r="956" spans="1:15" s="48" customFormat="1" x14ac:dyDescent="0.2">
      <c r="A956" s="48" t="s">
        <v>861</v>
      </c>
      <c r="B956" s="86" t="s">
        <v>77</v>
      </c>
      <c r="C956" s="87">
        <v>2015</v>
      </c>
      <c r="F956" s="389"/>
      <c r="J956" s="389"/>
      <c r="L956" s="48">
        <v>1976</v>
      </c>
      <c r="M956" s="48">
        <v>1494</v>
      </c>
      <c r="N956" s="389">
        <v>0</v>
      </c>
      <c r="O956" s="48">
        <v>3470</v>
      </c>
    </row>
    <row r="957" spans="1:15" s="48" customFormat="1" x14ac:dyDescent="0.2">
      <c r="A957" s="48" t="s">
        <v>862</v>
      </c>
      <c r="B957" s="86" t="s">
        <v>78</v>
      </c>
      <c r="C957" s="87">
        <v>2015</v>
      </c>
      <c r="F957" s="389"/>
      <c r="J957" s="389"/>
      <c r="L957" s="48">
        <v>472</v>
      </c>
      <c r="M957" s="48">
        <v>0</v>
      </c>
      <c r="N957" s="389">
        <v>738</v>
      </c>
      <c r="O957" s="48">
        <v>1210</v>
      </c>
    </row>
    <row r="958" spans="1:15" s="48" customFormat="1" x14ac:dyDescent="0.2">
      <c r="A958" s="48" t="s">
        <v>863</v>
      </c>
      <c r="B958" s="86" t="s">
        <v>79</v>
      </c>
      <c r="C958" s="87">
        <v>2015</v>
      </c>
      <c r="F958" s="389"/>
      <c r="J958" s="389"/>
      <c r="L958" s="48">
        <v>960</v>
      </c>
      <c r="M958" s="48">
        <v>414</v>
      </c>
      <c r="N958" s="389">
        <v>11</v>
      </c>
      <c r="O958" s="48">
        <v>1385</v>
      </c>
    </row>
    <row r="959" spans="1:15" s="48" customFormat="1" x14ac:dyDescent="0.2">
      <c r="A959" s="48" t="s">
        <v>864</v>
      </c>
      <c r="B959" s="86" t="s">
        <v>80</v>
      </c>
      <c r="C959" s="87">
        <v>2015</v>
      </c>
      <c r="F959" s="389"/>
      <c r="J959" s="389"/>
      <c r="L959" s="48">
        <v>344</v>
      </c>
      <c r="M959" s="48">
        <v>1667</v>
      </c>
      <c r="N959" s="389">
        <v>0</v>
      </c>
      <c r="O959" s="48">
        <v>2011</v>
      </c>
    </row>
    <row r="960" spans="1:15" s="48" customFormat="1" x14ac:dyDescent="0.2">
      <c r="A960" s="48" t="s">
        <v>865</v>
      </c>
      <c r="B960" s="86" t="s">
        <v>24</v>
      </c>
      <c r="C960" s="87">
        <v>2015</v>
      </c>
      <c r="D960" s="48">
        <v>3573</v>
      </c>
      <c r="E960" s="48">
        <v>3976</v>
      </c>
      <c r="F960" s="389">
        <v>3810</v>
      </c>
      <c r="G960" s="48">
        <v>11359</v>
      </c>
      <c r="H960" s="48">
        <v>24004</v>
      </c>
      <c r="I960" s="48">
        <v>14432</v>
      </c>
      <c r="J960" s="389">
        <v>11218</v>
      </c>
      <c r="K960" s="48">
        <v>49654</v>
      </c>
      <c r="L960" s="48">
        <v>27591</v>
      </c>
      <c r="M960" s="48">
        <v>18693</v>
      </c>
      <c r="N960" s="389">
        <v>15217</v>
      </c>
      <c r="O960" s="48">
        <v>61501</v>
      </c>
    </row>
    <row r="961" spans="1:18" s="48" customFormat="1" x14ac:dyDescent="0.2">
      <c r="B961" s="86"/>
      <c r="C961" s="87"/>
      <c r="D961" s="48" t="s">
        <v>599</v>
      </c>
      <c r="E961" s="48" t="s">
        <v>16</v>
      </c>
      <c r="F961" s="48" t="s">
        <v>17</v>
      </c>
      <c r="G961" s="48" t="s">
        <v>4</v>
      </c>
      <c r="H961" s="48" t="s">
        <v>599</v>
      </c>
      <c r="I961" s="48" t="s">
        <v>16</v>
      </c>
      <c r="J961" s="48" t="s">
        <v>17</v>
      </c>
      <c r="K961" s="48" t="s">
        <v>4</v>
      </c>
      <c r="L961" s="400" t="s">
        <v>599</v>
      </c>
      <c r="M961" s="400" t="s">
        <v>16</v>
      </c>
      <c r="N961" s="400" t="s">
        <v>17</v>
      </c>
      <c r="O961" s="400" t="s">
        <v>4</v>
      </c>
    </row>
    <row r="962" spans="1:18" s="48" customFormat="1" x14ac:dyDescent="0.2">
      <c r="B962" s="86"/>
      <c r="C962" s="87"/>
      <c r="D962" s="48" t="s">
        <v>596</v>
      </c>
      <c r="E962" s="48" t="s">
        <v>596</v>
      </c>
      <c r="F962" s="48" t="s">
        <v>596</v>
      </c>
      <c r="G962" s="48" t="s">
        <v>596</v>
      </c>
      <c r="H962" s="48" t="s">
        <v>39</v>
      </c>
      <c r="I962" s="48" t="s">
        <v>39</v>
      </c>
      <c r="J962" s="48" t="s">
        <v>39</v>
      </c>
      <c r="K962" s="48" t="s">
        <v>39</v>
      </c>
      <c r="L962" s="400" t="s">
        <v>4</v>
      </c>
      <c r="M962" s="400" t="s">
        <v>4</v>
      </c>
      <c r="N962" s="400" t="s">
        <v>4</v>
      </c>
      <c r="O962" s="400" t="s">
        <v>4</v>
      </c>
    </row>
    <row r="963" spans="1:18" s="48" customFormat="1" x14ac:dyDescent="0.2">
      <c r="B963" s="86"/>
      <c r="C963" s="87"/>
      <c r="L963" s="400"/>
      <c r="M963" s="400"/>
      <c r="N963" s="400"/>
      <c r="O963" s="400"/>
    </row>
    <row r="964" spans="1:18" x14ac:dyDescent="0.2">
      <c r="D964" s="419"/>
      <c r="H964" s="419"/>
      <c r="L964" s="419"/>
    </row>
    <row r="967" spans="1:18" ht="13.5" customHeight="1" x14ac:dyDescent="0.2">
      <c r="B967" s="65"/>
      <c r="C967" s="138"/>
      <c r="D967" s="138"/>
      <c r="E967" s="426" t="s">
        <v>624</v>
      </c>
      <c r="F967" s="426"/>
      <c r="G967" s="426"/>
      <c r="H967" s="426"/>
      <c r="I967" s="426"/>
      <c r="J967" s="426"/>
      <c r="K967" s="426"/>
      <c r="L967" s="426" t="s">
        <v>625</v>
      </c>
      <c r="M967" s="426"/>
      <c r="N967" s="426"/>
      <c r="O967" s="426"/>
      <c r="P967" s="426"/>
      <c r="Q967" s="426"/>
      <c r="R967" s="426"/>
    </row>
    <row r="968" spans="1:18" ht="51" x14ac:dyDescent="0.2">
      <c r="B968" s="65"/>
      <c r="C968" s="138"/>
      <c r="D968" s="138"/>
      <c r="E968" s="137" t="s">
        <v>626</v>
      </c>
      <c r="F968" s="137" t="s">
        <v>82</v>
      </c>
      <c r="G968" s="137" t="s">
        <v>83</v>
      </c>
      <c r="H968" s="137" t="s">
        <v>84</v>
      </c>
      <c r="I968" s="137" t="s">
        <v>85</v>
      </c>
      <c r="J968" s="137" t="s">
        <v>42</v>
      </c>
      <c r="K968" s="137" t="s">
        <v>623</v>
      </c>
      <c r="L968" s="137" t="s">
        <v>626</v>
      </c>
      <c r="M968" s="137" t="s">
        <v>82</v>
      </c>
      <c r="N968" s="137" t="s">
        <v>83</v>
      </c>
      <c r="O968" s="137" t="s">
        <v>84</v>
      </c>
      <c r="P968" s="137" t="s">
        <v>85</v>
      </c>
      <c r="Q968" s="137" t="s">
        <v>42</v>
      </c>
      <c r="R968" s="137" t="s">
        <v>623</v>
      </c>
    </row>
    <row r="969" spans="1:18" x14ac:dyDescent="0.2">
      <c r="B969" s="114"/>
      <c r="C969" s="24"/>
      <c r="D969" s="24"/>
      <c r="E969" s="5"/>
      <c r="F969" s="5"/>
      <c r="G969" s="5"/>
      <c r="H969" s="5"/>
      <c r="I969" s="5"/>
      <c r="J969" s="5"/>
      <c r="K969" s="5"/>
      <c r="L969" s="5"/>
      <c r="M969" s="5"/>
      <c r="N969" s="5"/>
      <c r="O969" s="5"/>
      <c r="P969" s="5"/>
      <c r="Q969" s="5"/>
      <c r="R969" s="5"/>
    </row>
    <row r="970" spans="1:18" x14ac:dyDescent="0.2">
      <c r="A970" s="40" t="s">
        <v>555</v>
      </c>
      <c r="B970" s="114">
        <v>2013</v>
      </c>
      <c r="C970" s="24" t="s">
        <v>49</v>
      </c>
      <c r="D970" s="24" t="s">
        <v>39</v>
      </c>
      <c r="E970" s="209">
        <v>6.58</v>
      </c>
      <c r="F970" s="209">
        <v>7.49</v>
      </c>
      <c r="G970" s="209">
        <v>11.19</v>
      </c>
      <c r="H970" s="209">
        <v>12.77</v>
      </c>
      <c r="I970" s="209">
        <v>12.44</v>
      </c>
      <c r="J970" s="209">
        <v>14.86</v>
      </c>
      <c r="K970" s="209">
        <v>7.3</v>
      </c>
      <c r="L970" s="209">
        <v>6</v>
      </c>
      <c r="M970" s="209">
        <v>7</v>
      </c>
      <c r="N970" s="209">
        <v>10.5</v>
      </c>
      <c r="O970" s="209">
        <v>12.25</v>
      </c>
      <c r="P970" s="209">
        <v>13</v>
      </c>
      <c r="Q970" s="209">
        <v>14.5</v>
      </c>
      <c r="R970" s="209">
        <v>7</v>
      </c>
    </row>
    <row r="971" spans="1:18" x14ac:dyDescent="0.2">
      <c r="A971" s="40" t="s">
        <v>556</v>
      </c>
      <c r="B971" s="114">
        <v>2013</v>
      </c>
      <c r="C971" s="24" t="s">
        <v>50</v>
      </c>
      <c r="D971" s="24" t="s">
        <v>39</v>
      </c>
      <c r="E971" s="209">
        <v>5.98</v>
      </c>
      <c r="F971" s="209">
        <v>9.65</v>
      </c>
      <c r="G971" s="209">
        <v>0</v>
      </c>
      <c r="H971" s="209">
        <v>12.88</v>
      </c>
      <c r="I971" s="209">
        <v>0</v>
      </c>
      <c r="J971" s="209">
        <v>0</v>
      </c>
      <c r="K971" s="209">
        <v>6.82</v>
      </c>
      <c r="L971" s="209">
        <v>5.25</v>
      </c>
      <c r="M971" s="209">
        <v>7</v>
      </c>
      <c r="N971" s="209">
        <v>0</v>
      </c>
      <c r="O971" s="209">
        <v>11.13</v>
      </c>
      <c r="P971" s="209">
        <v>0</v>
      </c>
      <c r="Q971" s="209">
        <v>0</v>
      </c>
      <c r="R971" s="209">
        <v>5.25</v>
      </c>
    </row>
    <row r="972" spans="1:18" x14ac:dyDescent="0.2">
      <c r="A972" s="40" t="s">
        <v>557</v>
      </c>
      <c r="B972" s="114">
        <v>2013</v>
      </c>
      <c r="C972" s="24" t="s">
        <v>51</v>
      </c>
      <c r="D972" s="24" t="s">
        <v>39</v>
      </c>
      <c r="E972" s="209">
        <v>3.31</v>
      </c>
      <c r="F972" s="209">
        <v>8.39</v>
      </c>
      <c r="G972" s="209">
        <v>5.27</v>
      </c>
      <c r="H972" s="209">
        <v>9.51</v>
      </c>
      <c r="I972" s="209">
        <v>9.5500000000000007</v>
      </c>
      <c r="J972" s="209">
        <v>7</v>
      </c>
      <c r="K972" s="209">
        <v>3.73</v>
      </c>
      <c r="L972" s="209">
        <v>1.5</v>
      </c>
      <c r="M972" s="209">
        <v>7</v>
      </c>
      <c r="N972" s="209">
        <v>3.5</v>
      </c>
      <c r="O972" s="209">
        <v>8</v>
      </c>
      <c r="P972" s="209">
        <v>8</v>
      </c>
      <c r="Q972" s="209">
        <v>7</v>
      </c>
      <c r="R972" s="209">
        <v>1.75</v>
      </c>
    </row>
    <row r="973" spans="1:18" x14ac:dyDescent="0.2">
      <c r="A973" s="40" t="s">
        <v>558</v>
      </c>
      <c r="B973" s="114">
        <v>2013</v>
      </c>
      <c r="C973" s="24" t="s">
        <v>52</v>
      </c>
      <c r="D973" s="24" t="s">
        <v>39</v>
      </c>
      <c r="E973" s="209">
        <v>9.64</v>
      </c>
      <c r="F973" s="209">
        <v>10.41</v>
      </c>
      <c r="G973" s="209">
        <v>8.2799999999999994</v>
      </c>
      <c r="H973" s="209">
        <v>15.53</v>
      </c>
      <c r="I973" s="209">
        <v>0</v>
      </c>
      <c r="J973" s="209">
        <v>11.25</v>
      </c>
      <c r="K973" s="209">
        <v>10.34</v>
      </c>
      <c r="L973" s="209">
        <v>8.5</v>
      </c>
      <c r="M973" s="209">
        <v>9</v>
      </c>
      <c r="N973" s="209">
        <v>11</v>
      </c>
      <c r="O973" s="209">
        <v>15</v>
      </c>
      <c r="P973" s="209">
        <v>0</v>
      </c>
      <c r="Q973" s="209">
        <v>9</v>
      </c>
      <c r="R973" s="209">
        <v>9</v>
      </c>
    </row>
    <row r="974" spans="1:18" x14ac:dyDescent="0.2">
      <c r="A974" s="40" t="s">
        <v>559</v>
      </c>
      <c r="B974" s="114">
        <v>2013</v>
      </c>
      <c r="C974" s="24" t="s">
        <v>53</v>
      </c>
      <c r="D974" s="24" t="s">
        <v>39</v>
      </c>
      <c r="E974" s="209">
        <v>11.9</v>
      </c>
      <c r="F974" s="209">
        <v>7.44</v>
      </c>
      <c r="G974" s="209">
        <v>14.41</v>
      </c>
      <c r="H974" s="209">
        <v>0</v>
      </c>
      <c r="I974" s="209">
        <v>11.63</v>
      </c>
      <c r="J974" s="209">
        <v>13.13</v>
      </c>
      <c r="K974" s="209">
        <v>8.19</v>
      </c>
      <c r="L974" s="209">
        <v>12.5</v>
      </c>
      <c r="M974" s="209">
        <v>5.63</v>
      </c>
      <c r="N974" s="209">
        <v>12.25</v>
      </c>
      <c r="O974" s="209">
        <v>0</v>
      </c>
      <c r="P974" s="209">
        <v>11.63</v>
      </c>
      <c r="Q974" s="209">
        <v>12.25</v>
      </c>
      <c r="R974" s="209">
        <v>7</v>
      </c>
    </row>
    <row r="975" spans="1:18" x14ac:dyDescent="0.2">
      <c r="A975" s="40" t="s">
        <v>560</v>
      </c>
      <c r="B975" s="114">
        <v>2013</v>
      </c>
      <c r="C975" s="24" t="s">
        <v>54</v>
      </c>
      <c r="D975" s="24" t="s">
        <v>39</v>
      </c>
      <c r="E975" s="209">
        <v>8.8000000000000007</v>
      </c>
      <c r="F975" s="209">
        <v>10.77</v>
      </c>
      <c r="G975" s="209">
        <v>11.51</v>
      </c>
      <c r="H975" s="209">
        <v>13.92</v>
      </c>
      <c r="I975" s="209">
        <v>0</v>
      </c>
      <c r="J975" s="209">
        <v>19</v>
      </c>
      <c r="K975" s="209">
        <v>10.47</v>
      </c>
      <c r="L975" s="209">
        <v>8.25</v>
      </c>
      <c r="M975" s="209">
        <v>9.75</v>
      </c>
      <c r="N975" s="209">
        <v>9.75</v>
      </c>
      <c r="O975" s="209">
        <v>13.25</v>
      </c>
      <c r="P975" s="209">
        <v>0</v>
      </c>
      <c r="Q975" s="209">
        <v>19</v>
      </c>
      <c r="R975" s="209">
        <v>9.5</v>
      </c>
    </row>
    <row r="976" spans="1:18" x14ac:dyDescent="0.2">
      <c r="A976" s="40" t="s">
        <v>561</v>
      </c>
      <c r="B976" s="114">
        <v>2013</v>
      </c>
      <c r="C976" s="24" t="s">
        <v>55</v>
      </c>
      <c r="D976" s="24" t="s">
        <v>39</v>
      </c>
      <c r="E976" s="209">
        <v>5.87</v>
      </c>
      <c r="F976" s="209">
        <v>10.68</v>
      </c>
      <c r="G976" s="209">
        <v>10.220000000000001</v>
      </c>
      <c r="H976" s="209">
        <v>16.62</v>
      </c>
      <c r="I976" s="209">
        <v>14.01</v>
      </c>
      <c r="J976" s="209">
        <v>25.63</v>
      </c>
      <c r="K976" s="209">
        <v>8</v>
      </c>
      <c r="L976" s="209">
        <v>2.13</v>
      </c>
      <c r="M976" s="209">
        <v>7</v>
      </c>
      <c r="N976" s="209">
        <v>7</v>
      </c>
      <c r="O976" s="209">
        <v>11.75</v>
      </c>
      <c r="P976" s="209">
        <v>12.13</v>
      </c>
      <c r="Q976" s="209">
        <v>29</v>
      </c>
      <c r="R976" s="209">
        <v>4.5</v>
      </c>
    </row>
    <row r="977" spans="1:18" x14ac:dyDescent="0.2">
      <c r="A977" s="40" t="s">
        <v>562</v>
      </c>
      <c r="B977" s="114">
        <v>2013</v>
      </c>
      <c r="C977" s="24" t="s">
        <v>56</v>
      </c>
      <c r="D977" s="24" t="s">
        <v>39</v>
      </c>
      <c r="E977" s="209">
        <v>6.06</v>
      </c>
      <c r="F977" s="209">
        <v>8.8000000000000007</v>
      </c>
      <c r="G977" s="209">
        <v>7.3</v>
      </c>
      <c r="H977" s="209">
        <v>15.43</v>
      </c>
      <c r="I977" s="209">
        <v>11.35</v>
      </c>
      <c r="J977" s="209">
        <v>70</v>
      </c>
      <c r="K977" s="209">
        <v>7.22</v>
      </c>
      <c r="L977" s="209">
        <v>5.25</v>
      </c>
      <c r="M977" s="209">
        <v>7</v>
      </c>
      <c r="N977" s="209">
        <v>5.81</v>
      </c>
      <c r="O977" s="209">
        <v>12.81</v>
      </c>
      <c r="P977" s="209">
        <v>10.5</v>
      </c>
      <c r="Q977" s="209">
        <v>70</v>
      </c>
      <c r="R977" s="209">
        <v>5.81</v>
      </c>
    </row>
    <row r="978" spans="1:18" x14ac:dyDescent="0.2">
      <c r="A978" s="40" t="s">
        <v>563</v>
      </c>
      <c r="B978" s="114">
        <v>2013</v>
      </c>
      <c r="C978" s="24" t="s">
        <v>57</v>
      </c>
      <c r="D978" s="24" t="s">
        <v>39</v>
      </c>
      <c r="E978" s="209">
        <v>5.75</v>
      </c>
      <c r="F978" s="209">
        <v>11.17</v>
      </c>
      <c r="G978" s="209">
        <v>8.5</v>
      </c>
      <c r="H978" s="209">
        <v>10.1</v>
      </c>
      <c r="I978" s="209">
        <v>25.86</v>
      </c>
      <c r="J978" s="209">
        <v>17</v>
      </c>
      <c r="K978" s="209">
        <v>9.4600000000000009</v>
      </c>
      <c r="L978" s="209">
        <v>3.75</v>
      </c>
      <c r="M978" s="209">
        <v>7</v>
      </c>
      <c r="N978" s="209">
        <v>8.5</v>
      </c>
      <c r="O978" s="209">
        <v>7.27</v>
      </c>
      <c r="P978" s="209">
        <v>25.86</v>
      </c>
      <c r="Q978" s="209">
        <v>17.63</v>
      </c>
      <c r="R978" s="209">
        <v>7</v>
      </c>
    </row>
    <row r="979" spans="1:18" x14ac:dyDescent="0.2">
      <c r="A979" s="40" t="s">
        <v>564</v>
      </c>
      <c r="B979" s="114">
        <v>2013</v>
      </c>
      <c r="C979" s="24" t="s">
        <v>58</v>
      </c>
      <c r="D979" s="24" t="s">
        <v>39</v>
      </c>
      <c r="E979" s="209">
        <v>5.89</v>
      </c>
      <c r="F979" s="209">
        <v>9.1</v>
      </c>
      <c r="G979" s="209">
        <v>43.24</v>
      </c>
      <c r="H979" s="209">
        <v>10.73</v>
      </c>
      <c r="I979" s="209">
        <v>14.25</v>
      </c>
      <c r="J979" s="209">
        <v>11</v>
      </c>
      <c r="K979" s="209">
        <v>9.6199999999999992</v>
      </c>
      <c r="L979" s="209">
        <v>4</v>
      </c>
      <c r="M979" s="209">
        <v>7.25</v>
      </c>
      <c r="N979" s="209">
        <v>35</v>
      </c>
      <c r="O979" s="209">
        <v>10.17</v>
      </c>
      <c r="P979" s="209">
        <v>14.25</v>
      </c>
      <c r="Q979" s="209">
        <v>9.75</v>
      </c>
      <c r="R979" s="209">
        <v>7</v>
      </c>
    </row>
    <row r="980" spans="1:18" x14ac:dyDescent="0.2">
      <c r="A980" s="40" t="s">
        <v>565</v>
      </c>
      <c r="B980" s="114">
        <v>2013</v>
      </c>
      <c r="C980" s="24" t="s">
        <v>59</v>
      </c>
      <c r="D980" s="24" t="s">
        <v>39</v>
      </c>
      <c r="E980" s="209">
        <v>9</v>
      </c>
      <c r="F980" s="209">
        <v>12.85</v>
      </c>
      <c r="G980" s="209">
        <v>0</v>
      </c>
      <c r="H980" s="209">
        <v>20.32</v>
      </c>
      <c r="I980" s="209">
        <v>0</v>
      </c>
      <c r="J980" s="209">
        <v>0</v>
      </c>
      <c r="K980" s="209">
        <v>12.4</v>
      </c>
      <c r="L980" s="209">
        <v>7</v>
      </c>
      <c r="M980" s="209">
        <v>9.5</v>
      </c>
      <c r="N980" s="209">
        <v>0</v>
      </c>
      <c r="O980" s="209">
        <v>14.53</v>
      </c>
      <c r="P980" s="209">
        <v>0</v>
      </c>
      <c r="Q980" s="209">
        <v>0</v>
      </c>
      <c r="R980" s="209">
        <v>8.75</v>
      </c>
    </row>
    <row r="981" spans="1:18" x14ac:dyDescent="0.2">
      <c r="A981" s="40" t="s">
        <v>566</v>
      </c>
      <c r="B981" s="114">
        <v>2013</v>
      </c>
      <c r="C981" s="24" t="s">
        <v>60</v>
      </c>
      <c r="D981" s="24" t="s">
        <v>39</v>
      </c>
      <c r="E981" s="209">
        <v>6.49</v>
      </c>
      <c r="F981" s="209">
        <v>12.71</v>
      </c>
      <c r="G981" s="209">
        <v>14.92</v>
      </c>
      <c r="H981" s="209">
        <v>20.170000000000002</v>
      </c>
      <c r="I981" s="209">
        <v>16.54</v>
      </c>
      <c r="J981" s="209">
        <v>17.899999999999999</v>
      </c>
      <c r="K981" s="209">
        <v>10</v>
      </c>
      <c r="L981" s="209">
        <v>5.25</v>
      </c>
      <c r="M981" s="209">
        <v>10.5</v>
      </c>
      <c r="N981" s="209">
        <v>10.5</v>
      </c>
      <c r="O981" s="209">
        <v>15.75</v>
      </c>
      <c r="P981" s="209">
        <v>14</v>
      </c>
      <c r="Q981" s="209">
        <v>14</v>
      </c>
      <c r="R981" s="209">
        <v>7.5</v>
      </c>
    </row>
    <row r="982" spans="1:18" x14ac:dyDescent="0.2">
      <c r="A982" s="40" t="s">
        <v>567</v>
      </c>
      <c r="B982" s="114">
        <v>2013</v>
      </c>
      <c r="C982" s="24" t="s">
        <v>61</v>
      </c>
      <c r="D982" s="24" t="s">
        <v>39</v>
      </c>
      <c r="E982" s="209">
        <v>8.84</v>
      </c>
      <c r="F982" s="209">
        <v>0</v>
      </c>
      <c r="G982" s="209">
        <v>0</v>
      </c>
      <c r="H982" s="209">
        <v>0</v>
      </c>
      <c r="I982" s="209">
        <v>0</v>
      </c>
      <c r="J982" s="209">
        <v>0</v>
      </c>
      <c r="K982" s="209">
        <v>8.84</v>
      </c>
      <c r="L982" s="209">
        <v>7.25</v>
      </c>
      <c r="M982" s="209">
        <v>0</v>
      </c>
      <c r="N982" s="209">
        <v>0</v>
      </c>
      <c r="O982" s="209">
        <v>0</v>
      </c>
      <c r="P982" s="209">
        <v>0</v>
      </c>
      <c r="Q982" s="209">
        <v>0</v>
      </c>
      <c r="R982" s="209">
        <v>7.25</v>
      </c>
    </row>
    <row r="983" spans="1:18" x14ac:dyDescent="0.2">
      <c r="A983" s="40" t="s">
        <v>568</v>
      </c>
      <c r="B983" s="114">
        <v>2013</v>
      </c>
      <c r="C983" s="24" t="s">
        <v>62</v>
      </c>
      <c r="D983" s="24" t="s">
        <v>39</v>
      </c>
      <c r="E983" s="209">
        <v>5</v>
      </c>
      <c r="F983" s="209">
        <v>9.16</v>
      </c>
      <c r="G983" s="209">
        <v>10.220000000000001</v>
      </c>
      <c r="H983" s="209">
        <v>9.93</v>
      </c>
      <c r="I983" s="209">
        <v>9.9</v>
      </c>
      <c r="J983" s="209">
        <v>13.57</v>
      </c>
      <c r="K983" s="209">
        <v>6.63</v>
      </c>
      <c r="L983" s="209">
        <v>4.08</v>
      </c>
      <c r="M983" s="209">
        <v>7</v>
      </c>
      <c r="N983" s="209">
        <v>4</v>
      </c>
      <c r="O983" s="209">
        <v>9.42</v>
      </c>
      <c r="P983" s="209">
        <v>9.0399999999999991</v>
      </c>
      <c r="Q983" s="209">
        <v>12.75</v>
      </c>
      <c r="R983" s="209">
        <v>5.25</v>
      </c>
    </row>
    <row r="984" spans="1:18" x14ac:dyDescent="0.2">
      <c r="A984" s="40" t="s">
        <v>569</v>
      </c>
      <c r="B984" s="114">
        <v>2013</v>
      </c>
      <c r="C984" s="24" t="s">
        <v>63</v>
      </c>
      <c r="D984" s="24" t="s">
        <v>39</v>
      </c>
      <c r="E984" s="209">
        <v>5.89</v>
      </c>
      <c r="F984" s="209">
        <v>10.06</v>
      </c>
      <c r="G984" s="209">
        <v>10.029999999999999</v>
      </c>
      <c r="H984" s="209">
        <v>10</v>
      </c>
      <c r="I984" s="209">
        <v>10.72</v>
      </c>
      <c r="J984" s="209">
        <v>14.24</v>
      </c>
      <c r="K984" s="209">
        <v>7.2</v>
      </c>
      <c r="L984" s="209">
        <v>4</v>
      </c>
      <c r="M984" s="209">
        <v>7</v>
      </c>
      <c r="N984" s="209">
        <v>3.5</v>
      </c>
      <c r="O984" s="209">
        <v>8</v>
      </c>
      <c r="P984" s="209">
        <v>9.25</v>
      </c>
      <c r="Q984" s="209">
        <v>10.75</v>
      </c>
      <c r="R984" s="209">
        <v>5.25</v>
      </c>
    </row>
    <row r="985" spans="1:18" x14ac:dyDescent="0.2">
      <c r="A985" s="40" t="s">
        <v>570</v>
      </c>
      <c r="B985" s="114">
        <v>2013</v>
      </c>
      <c r="C985" s="24" t="s">
        <v>64</v>
      </c>
      <c r="D985" s="24" t="s">
        <v>39</v>
      </c>
      <c r="E985" s="209">
        <v>9.93</v>
      </c>
      <c r="F985" s="209">
        <v>14.13</v>
      </c>
      <c r="G985" s="209">
        <v>0</v>
      </c>
      <c r="H985" s="209">
        <v>26.9</v>
      </c>
      <c r="I985" s="209">
        <v>0</v>
      </c>
      <c r="J985" s="209">
        <v>0</v>
      </c>
      <c r="K985" s="209">
        <v>9.98</v>
      </c>
      <c r="L985" s="209">
        <v>7.5</v>
      </c>
      <c r="M985" s="209">
        <v>9.25</v>
      </c>
      <c r="N985" s="209">
        <v>0</v>
      </c>
      <c r="O985" s="209">
        <v>19.75</v>
      </c>
      <c r="P985" s="209">
        <v>0</v>
      </c>
      <c r="Q985" s="209">
        <v>0</v>
      </c>
      <c r="R985" s="209">
        <v>7.5</v>
      </c>
    </row>
    <row r="986" spans="1:18" x14ac:dyDescent="0.2">
      <c r="A986" s="40" t="s">
        <v>571</v>
      </c>
      <c r="B986" s="114">
        <v>2013</v>
      </c>
      <c r="C986" s="24" t="s">
        <v>65</v>
      </c>
      <c r="D986" s="24" t="s">
        <v>39</v>
      </c>
      <c r="E986" s="209">
        <v>5.39</v>
      </c>
      <c r="F986" s="209">
        <v>8.33</v>
      </c>
      <c r="G986" s="209">
        <v>0</v>
      </c>
      <c r="H986" s="209">
        <v>10.63</v>
      </c>
      <c r="I986" s="209">
        <v>0</v>
      </c>
      <c r="J986" s="209">
        <v>16.38</v>
      </c>
      <c r="K986" s="209">
        <v>6.52</v>
      </c>
      <c r="L986" s="209">
        <v>3.92</v>
      </c>
      <c r="M986" s="209">
        <v>7</v>
      </c>
      <c r="N986" s="209">
        <v>0</v>
      </c>
      <c r="O986" s="209">
        <v>9.5</v>
      </c>
      <c r="P986" s="209">
        <v>0</v>
      </c>
      <c r="Q986" s="209">
        <v>14</v>
      </c>
      <c r="R986" s="209">
        <v>5.25</v>
      </c>
    </row>
    <row r="987" spans="1:18" x14ac:dyDescent="0.2">
      <c r="A987" s="40" t="s">
        <v>572</v>
      </c>
      <c r="B987" s="114">
        <v>2013</v>
      </c>
      <c r="C987" s="24" t="s">
        <v>66</v>
      </c>
      <c r="D987" s="24" t="s">
        <v>39</v>
      </c>
      <c r="E987" s="209">
        <v>6.36</v>
      </c>
      <c r="F987" s="209">
        <v>14.64</v>
      </c>
      <c r="G987" s="209">
        <v>19.97</v>
      </c>
      <c r="H987" s="209">
        <v>0</v>
      </c>
      <c r="I987" s="209">
        <v>0</v>
      </c>
      <c r="J987" s="209">
        <v>0</v>
      </c>
      <c r="K987" s="209">
        <v>8.6</v>
      </c>
      <c r="L987" s="209">
        <v>4.75</v>
      </c>
      <c r="M987" s="209">
        <v>11.59</v>
      </c>
      <c r="N987" s="209">
        <v>15</v>
      </c>
      <c r="O987" s="209">
        <v>0</v>
      </c>
      <c r="P987" s="209">
        <v>0</v>
      </c>
      <c r="Q987" s="209">
        <v>0</v>
      </c>
      <c r="R987" s="209">
        <v>5.83</v>
      </c>
    </row>
    <row r="988" spans="1:18" x14ac:dyDescent="0.2">
      <c r="A988" s="40" t="s">
        <v>573</v>
      </c>
      <c r="B988" s="114">
        <v>2013</v>
      </c>
      <c r="C988" s="24" t="s">
        <v>67</v>
      </c>
      <c r="D988" s="24" t="s">
        <v>39</v>
      </c>
      <c r="E988" s="209">
        <v>7.01</v>
      </c>
      <c r="F988" s="209">
        <v>13.26</v>
      </c>
      <c r="G988" s="209">
        <v>0</v>
      </c>
      <c r="H988" s="209">
        <v>16.68</v>
      </c>
      <c r="I988" s="209">
        <v>0</v>
      </c>
      <c r="J988" s="209">
        <v>0</v>
      </c>
      <c r="K988" s="209">
        <v>12.14</v>
      </c>
      <c r="L988" s="209">
        <v>5</v>
      </c>
      <c r="M988" s="209">
        <v>14</v>
      </c>
      <c r="N988" s="209">
        <v>0</v>
      </c>
      <c r="O988" s="209">
        <v>16</v>
      </c>
      <c r="P988" s="209">
        <v>0</v>
      </c>
      <c r="Q988" s="209">
        <v>0</v>
      </c>
      <c r="R988" s="209">
        <v>14</v>
      </c>
    </row>
    <row r="989" spans="1:18" x14ac:dyDescent="0.2">
      <c r="A989" s="40" t="s">
        <v>574</v>
      </c>
      <c r="B989" s="114">
        <v>2013</v>
      </c>
      <c r="C989" s="24" t="s">
        <v>68</v>
      </c>
      <c r="D989" s="24" t="s">
        <v>39</v>
      </c>
      <c r="E989" s="209">
        <v>6.98</v>
      </c>
      <c r="F989" s="209">
        <v>10.52</v>
      </c>
      <c r="G989" s="209">
        <v>9.84</v>
      </c>
      <c r="H989" s="209">
        <v>15.63</v>
      </c>
      <c r="I989" s="209">
        <v>13.72</v>
      </c>
      <c r="J989" s="209">
        <v>22.55</v>
      </c>
      <c r="K989" s="209">
        <v>7.99</v>
      </c>
      <c r="L989" s="209">
        <v>5.25</v>
      </c>
      <c r="M989" s="209">
        <v>8.75</v>
      </c>
      <c r="N989" s="209">
        <v>6</v>
      </c>
      <c r="O989" s="209">
        <v>13.25</v>
      </c>
      <c r="P989" s="209">
        <v>13</v>
      </c>
      <c r="Q989" s="209">
        <v>19.13</v>
      </c>
      <c r="R989" s="209">
        <v>6.88</v>
      </c>
    </row>
    <row r="990" spans="1:18" x14ac:dyDescent="0.2">
      <c r="A990" s="40" t="s">
        <v>575</v>
      </c>
      <c r="B990" s="114">
        <v>2013</v>
      </c>
      <c r="C990" s="24" t="s">
        <v>69</v>
      </c>
      <c r="D990" s="24" t="s">
        <v>39</v>
      </c>
      <c r="E990" s="209">
        <v>7.24</v>
      </c>
      <c r="F990" s="209">
        <v>10.68</v>
      </c>
      <c r="G990" s="209">
        <v>0</v>
      </c>
      <c r="H990" s="209">
        <v>9.73</v>
      </c>
      <c r="I990" s="209">
        <v>0</v>
      </c>
      <c r="J990" s="209">
        <v>0</v>
      </c>
      <c r="K990" s="209">
        <v>8.99</v>
      </c>
      <c r="L990" s="209">
        <v>7</v>
      </c>
      <c r="M990" s="209">
        <v>8</v>
      </c>
      <c r="N990" s="209">
        <v>0</v>
      </c>
      <c r="O990" s="209">
        <v>7.5</v>
      </c>
      <c r="P990" s="209">
        <v>0</v>
      </c>
      <c r="Q990" s="209">
        <v>0</v>
      </c>
      <c r="R990" s="209">
        <v>7</v>
      </c>
    </row>
    <row r="991" spans="1:18" x14ac:dyDescent="0.2">
      <c r="A991" s="40" t="s">
        <v>576</v>
      </c>
      <c r="B991" s="114">
        <v>2013</v>
      </c>
      <c r="C991" s="24" t="s">
        <v>70</v>
      </c>
      <c r="D991" s="24" t="s">
        <v>39</v>
      </c>
      <c r="E991" s="209">
        <v>7.38</v>
      </c>
      <c r="F991" s="209">
        <v>9.92</v>
      </c>
      <c r="G991" s="209">
        <v>0</v>
      </c>
      <c r="H991" s="209">
        <v>12.59</v>
      </c>
      <c r="I991" s="209">
        <v>0</v>
      </c>
      <c r="J991" s="209">
        <v>0</v>
      </c>
      <c r="K991" s="209">
        <v>8.39</v>
      </c>
      <c r="L991" s="209">
        <v>6.75</v>
      </c>
      <c r="M991" s="209">
        <v>10</v>
      </c>
      <c r="N991" s="209">
        <v>0</v>
      </c>
      <c r="O991" s="209">
        <v>12.5</v>
      </c>
      <c r="P991" s="209">
        <v>0</v>
      </c>
      <c r="Q991" s="209">
        <v>0</v>
      </c>
      <c r="R991" s="209">
        <v>7</v>
      </c>
    </row>
    <row r="992" spans="1:18" x14ac:dyDescent="0.2">
      <c r="A992" s="40" t="s">
        <v>577</v>
      </c>
      <c r="B992" s="114">
        <v>2013</v>
      </c>
      <c r="C992" s="24" t="s">
        <v>71</v>
      </c>
      <c r="D992" s="24" t="s">
        <v>39</v>
      </c>
      <c r="E992" s="209">
        <v>6.32</v>
      </c>
      <c r="F992" s="209">
        <v>0</v>
      </c>
      <c r="G992" s="209">
        <v>0</v>
      </c>
      <c r="H992" s="209">
        <v>0</v>
      </c>
      <c r="I992" s="209">
        <v>0</v>
      </c>
      <c r="J992" s="209">
        <v>0</v>
      </c>
      <c r="K992" s="209">
        <v>6.32</v>
      </c>
      <c r="L992" s="209">
        <v>4.96</v>
      </c>
      <c r="M992" s="209">
        <v>0</v>
      </c>
      <c r="N992" s="209">
        <v>0</v>
      </c>
      <c r="O992" s="209">
        <v>0</v>
      </c>
      <c r="P992" s="209">
        <v>0</v>
      </c>
      <c r="Q992" s="209">
        <v>0</v>
      </c>
      <c r="R992" s="209">
        <v>4.96</v>
      </c>
    </row>
    <row r="993" spans="1:18" x14ac:dyDescent="0.2">
      <c r="A993" s="40" t="s">
        <v>578</v>
      </c>
      <c r="B993" s="114">
        <v>2013</v>
      </c>
      <c r="C993" s="24" t="s">
        <v>72</v>
      </c>
      <c r="D993" s="24" t="s">
        <v>39</v>
      </c>
      <c r="E993" s="209">
        <v>5.1100000000000003</v>
      </c>
      <c r="F993" s="209">
        <v>9.51</v>
      </c>
      <c r="G993" s="209">
        <v>0</v>
      </c>
      <c r="H993" s="209">
        <v>10.43</v>
      </c>
      <c r="I993" s="209">
        <v>0</v>
      </c>
      <c r="J993" s="209">
        <v>0</v>
      </c>
      <c r="K993" s="209">
        <v>7.44</v>
      </c>
      <c r="L993" s="209">
        <v>3.72</v>
      </c>
      <c r="M993" s="209">
        <v>7</v>
      </c>
      <c r="N993" s="209">
        <v>0</v>
      </c>
      <c r="O993" s="209">
        <v>7.68</v>
      </c>
      <c r="P993" s="209">
        <v>0</v>
      </c>
      <c r="Q993" s="209">
        <v>0</v>
      </c>
      <c r="R993" s="209">
        <v>5.25</v>
      </c>
    </row>
    <row r="994" spans="1:18" x14ac:dyDescent="0.2">
      <c r="A994" s="40" t="s">
        <v>579</v>
      </c>
      <c r="B994" s="114">
        <v>2013</v>
      </c>
      <c r="C994" s="24" t="s">
        <v>73</v>
      </c>
      <c r="D994" s="24" t="s">
        <v>39</v>
      </c>
      <c r="E994" s="209">
        <v>7.11</v>
      </c>
      <c r="F994" s="209">
        <v>6.46</v>
      </c>
      <c r="G994" s="209">
        <v>40.880000000000003</v>
      </c>
      <c r="H994" s="209">
        <v>16.88</v>
      </c>
      <c r="I994" s="209">
        <v>20.170000000000002</v>
      </c>
      <c r="J994" s="209">
        <v>24.91</v>
      </c>
      <c r="K994" s="209">
        <v>8.66</v>
      </c>
      <c r="L994" s="209">
        <v>5.5</v>
      </c>
      <c r="M994" s="209">
        <v>5.25</v>
      </c>
      <c r="N994" s="209">
        <v>29.63</v>
      </c>
      <c r="O994" s="209">
        <v>14.5</v>
      </c>
      <c r="P994" s="209">
        <v>19.5</v>
      </c>
      <c r="Q994" s="209">
        <v>21</v>
      </c>
      <c r="R994" s="209">
        <v>5.25</v>
      </c>
    </row>
    <row r="995" spans="1:18" x14ac:dyDescent="0.2">
      <c r="A995" s="40" t="s">
        <v>580</v>
      </c>
      <c r="B995" s="114">
        <v>2013</v>
      </c>
      <c r="C995" s="24" t="s">
        <v>74</v>
      </c>
      <c r="D995" s="24" t="s">
        <v>39</v>
      </c>
      <c r="E995" s="209">
        <v>6.68</v>
      </c>
      <c r="F995" s="209">
        <v>6.77</v>
      </c>
      <c r="G995" s="209">
        <v>5.35</v>
      </c>
      <c r="H995" s="209">
        <v>14.26</v>
      </c>
      <c r="I995" s="209">
        <v>0</v>
      </c>
      <c r="J995" s="209">
        <v>12.75</v>
      </c>
      <c r="K995" s="209">
        <v>6.89</v>
      </c>
      <c r="L995" s="209">
        <v>5.14</v>
      </c>
      <c r="M995" s="209">
        <v>5.5</v>
      </c>
      <c r="N995" s="209">
        <v>3.5</v>
      </c>
      <c r="O995" s="209">
        <v>12.25</v>
      </c>
      <c r="P995" s="209">
        <v>0</v>
      </c>
      <c r="Q995" s="209">
        <v>9</v>
      </c>
      <c r="R995" s="209">
        <v>5.37</v>
      </c>
    </row>
    <row r="996" spans="1:18" x14ac:dyDescent="0.2">
      <c r="A996" s="40" t="s">
        <v>581</v>
      </c>
      <c r="B996" s="114">
        <v>2013</v>
      </c>
      <c r="C996" s="24" t="s">
        <v>75</v>
      </c>
      <c r="D996" s="24" t="s">
        <v>39</v>
      </c>
      <c r="E996" s="209">
        <v>5.63</v>
      </c>
      <c r="F996" s="209">
        <v>0</v>
      </c>
      <c r="G996" s="209">
        <v>2.39</v>
      </c>
      <c r="H996" s="209">
        <v>0</v>
      </c>
      <c r="I996" s="209">
        <v>13.41</v>
      </c>
      <c r="J996" s="209">
        <v>0</v>
      </c>
      <c r="K996" s="209">
        <v>6.14</v>
      </c>
      <c r="L996" s="209">
        <v>2.5</v>
      </c>
      <c r="M996" s="209">
        <v>0</v>
      </c>
      <c r="N996" s="209">
        <v>2</v>
      </c>
      <c r="O996" s="209">
        <v>0</v>
      </c>
      <c r="P996" s="209">
        <v>11.63</v>
      </c>
      <c r="Q996" s="209">
        <v>0</v>
      </c>
      <c r="R996" s="209">
        <v>2.5</v>
      </c>
    </row>
    <row r="997" spans="1:18" x14ac:dyDescent="0.2">
      <c r="A997" s="40" t="s">
        <v>582</v>
      </c>
      <c r="B997" s="114">
        <v>2013</v>
      </c>
      <c r="C997" s="24" t="s">
        <v>76</v>
      </c>
      <c r="D997" s="24" t="s">
        <v>39</v>
      </c>
      <c r="E997" s="209">
        <v>8.34</v>
      </c>
      <c r="F997" s="209">
        <v>8.1999999999999993</v>
      </c>
      <c r="G997" s="209">
        <v>0</v>
      </c>
      <c r="H997" s="209">
        <v>19.7</v>
      </c>
      <c r="I997" s="209">
        <v>0</v>
      </c>
      <c r="J997" s="209">
        <v>0</v>
      </c>
      <c r="K997" s="209">
        <v>8.89</v>
      </c>
      <c r="L997" s="209">
        <v>7</v>
      </c>
      <c r="M997" s="209">
        <v>7</v>
      </c>
      <c r="N997" s="209">
        <v>0</v>
      </c>
      <c r="O997" s="209">
        <v>14.25</v>
      </c>
      <c r="P997" s="209">
        <v>0</v>
      </c>
      <c r="Q997" s="209">
        <v>0</v>
      </c>
      <c r="R997" s="209">
        <v>7</v>
      </c>
    </row>
    <row r="998" spans="1:18" x14ac:dyDescent="0.2">
      <c r="A998" s="40" t="s">
        <v>583</v>
      </c>
      <c r="B998" s="114">
        <v>2013</v>
      </c>
      <c r="C998" s="24" t="s">
        <v>77</v>
      </c>
      <c r="D998" s="24" t="s">
        <v>39</v>
      </c>
      <c r="E998" s="209">
        <v>7.64</v>
      </c>
      <c r="F998" s="209">
        <v>13.57</v>
      </c>
      <c r="G998" s="209">
        <v>22.17</v>
      </c>
      <c r="H998" s="209">
        <v>14.15</v>
      </c>
      <c r="I998" s="209">
        <v>15.19</v>
      </c>
      <c r="J998" s="209">
        <v>40.42</v>
      </c>
      <c r="K998" s="209">
        <v>9.41</v>
      </c>
      <c r="L998" s="209">
        <v>6</v>
      </c>
      <c r="M998" s="209">
        <v>10.5</v>
      </c>
      <c r="N998" s="209">
        <v>21.5</v>
      </c>
      <c r="O998" s="209">
        <v>12.25</v>
      </c>
      <c r="P998" s="209">
        <v>14</v>
      </c>
      <c r="Q998" s="209">
        <v>41</v>
      </c>
      <c r="R998" s="209">
        <v>7</v>
      </c>
    </row>
    <row r="999" spans="1:18" x14ac:dyDescent="0.2">
      <c r="A999" s="40" t="s">
        <v>584</v>
      </c>
      <c r="B999" s="114">
        <v>2013</v>
      </c>
      <c r="C999" s="24" t="s">
        <v>78</v>
      </c>
      <c r="D999" s="24" t="s">
        <v>39</v>
      </c>
      <c r="E999" s="209">
        <v>7.87</v>
      </c>
      <c r="F999" s="209">
        <v>9.74</v>
      </c>
      <c r="G999" s="209">
        <v>8.43</v>
      </c>
      <c r="H999" s="209">
        <v>16.04</v>
      </c>
      <c r="I999" s="209">
        <v>18.350000000000001</v>
      </c>
      <c r="J999" s="209">
        <v>16.73</v>
      </c>
      <c r="K999" s="209">
        <v>9.4499999999999993</v>
      </c>
      <c r="L999" s="209">
        <v>5.25</v>
      </c>
      <c r="M999" s="209">
        <v>7.25</v>
      </c>
      <c r="N999" s="209">
        <v>5.5</v>
      </c>
      <c r="O999" s="209">
        <v>12.5</v>
      </c>
      <c r="P999" s="209">
        <v>15.5</v>
      </c>
      <c r="Q999" s="209">
        <v>13.5</v>
      </c>
      <c r="R999" s="209">
        <v>7</v>
      </c>
    </row>
    <row r="1000" spans="1:18" x14ac:dyDescent="0.2">
      <c r="A1000" s="40" t="s">
        <v>585</v>
      </c>
      <c r="B1000" s="114">
        <v>2013</v>
      </c>
      <c r="C1000" s="24" t="s">
        <v>79</v>
      </c>
      <c r="D1000" s="24" t="s">
        <v>39</v>
      </c>
      <c r="E1000" s="209">
        <v>7.42</v>
      </c>
      <c r="F1000" s="209">
        <v>14.08</v>
      </c>
      <c r="G1000" s="209">
        <v>2</v>
      </c>
      <c r="H1000" s="209">
        <v>13.77</v>
      </c>
      <c r="I1000" s="209">
        <v>9.35</v>
      </c>
      <c r="J1000" s="209">
        <v>0</v>
      </c>
      <c r="K1000" s="209">
        <v>7.76</v>
      </c>
      <c r="L1000" s="209">
        <v>6</v>
      </c>
      <c r="M1000" s="209">
        <v>15.75</v>
      </c>
      <c r="N1000" s="209">
        <v>1.5</v>
      </c>
      <c r="O1000" s="209">
        <v>13.83</v>
      </c>
      <c r="P1000" s="209">
        <v>8.84</v>
      </c>
      <c r="Q1000" s="209">
        <v>0</v>
      </c>
      <c r="R1000" s="209">
        <v>6.38</v>
      </c>
    </row>
    <row r="1001" spans="1:18" x14ac:dyDescent="0.2">
      <c r="A1001" s="40" t="s">
        <v>586</v>
      </c>
      <c r="B1001" s="114">
        <v>2013</v>
      </c>
      <c r="C1001" s="24" t="s">
        <v>80</v>
      </c>
      <c r="D1001" s="24" t="s">
        <v>39</v>
      </c>
      <c r="E1001" s="209">
        <v>10.59</v>
      </c>
      <c r="F1001" s="209">
        <v>7.1</v>
      </c>
      <c r="G1001" s="209">
        <v>0</v>
      </c>
      <c r="H1001" s="209">
        <v>19.36</v>
      </c>
      <c r="I1001" s="209">
        <v>0</v>
      </c>
      <c r="J1001" s="209">
        <v>0</v>
      </c>
      <c r="K1001" s="209">
        <v>7.75</v>
      </c>
      <c r="L1001" s="209">
        <v>9.57</v>
      </c>
      <c r="M1001" s="209">
        <v>6</v>
      </c>
      <c r="N1001" s="209">
        <v>0</v>
      </c>
      <c r="O1001" s="209">
        <v>11.5</v>
      </c>
      <c r="P1001" s="209">
        <v>0</v>
      </c>
      <c r="Q1001" s="209">
        <v>0</v>
      </c>
      <c r="R1001" s="209">
        <v>7</v>
      </c>
    </row>
    <row r="1002" spans="1:18" x14ac:dyDescent="0.2">
      <c r="A1002" s="40" t="s">
        <v>587</v>
      </c>
      <c r="B1002" s="114">
        <v>2013</v>
      </c>
      <c r="C1002" s="24" t="s">
        <v>24</v>
      </c>
      <c r="D1002" s="24" t="s">
        <v>39</v>
      </c>
      <c r="E1002" s="209">
        <v>7.21</v>
      </c>
      <c r="F1002" s="209">
        <v>9.7899999999999991</v>
      </c>
      <c r="G1002" s="209">
        <v>12.13</v>
      </c>
      <c r="H1002" s="209">
        <v>13.93</v>
      </c>
      <c r="I1002" s="209">
        <v>12.25</v>
      </c>
      <c r="J1002" s="209">
        <v>16.93</v>
      </c>
      <c r="K1002" s="209">
        <v>8.52</v>
      </c>
      <c r="L1002" s="209">
        <v>5.42</v>
      </c>
      <c r="M1002" s="209">
        <v>7.25</v>
      </c>
      <c r="N1002" s="209">
        <v>6.5</v>
      </c>
      <c r="O1002" s="209">
        <v>11.5</v>
      </c>
      <c r="P1002" s="209">
        <v>10.5</v>
      </c>
      <c r="Q1002" s="209">
        <v>14</v>
      </c>
      <c r="R1002" s="209">
        <v>7</v>
      </c>
    </row>
    <row r="1003" spans="1:18" s="104" customFormat="1" x14ac:dyDescent="0.2">
      <c r="A1003" s="40" t="s">
        <v>800</v>
      </c>
      <c r="B1003" s="114">
        <v>2014</v>
      </c>
      <c r="C1003" s="24" t="s">
        <v>49</v>
      </c>
      <c r="D1003" s="24" t="s">
        <v>39</v>
      </c>
      <c r="E1003" s="210">
        <v>0</v>
      </c>
      <c r="F1003" s="210">
        <v>7.34</v>
      </c>
      <c r="G1003" s="210">
        <v>26.98</v>
      </c>
      <c r="H1003" s="210">
        <v>0</v>
      </c>
      <c r="I1003" s="210">
        <v>0</v>
      </c>
      <c r="J1003" s="210">
        <v>14.06</v>
      </c>
      <c r="K1003" s="210">
        <v>7.8</v>
      </c>
      <c r="L1003" s="210">
        <v>0</v>
      </c>
      <c r="M1003" s="210">
        <v>7</v>
      </c>
      <c r="N1003" s="210">
        <v>10.75</v>
      </c>
      <c r="O1003" s="210">
        <v>0</v>
      </c>
      <c r="P1003" s="210">
        <v>0</v>
      </c>
      <c r="Q1003" s="210">
        <v>14</v>
      </c>
      <c r="R1003" s="210">
        <v>7</v>
      </c>
    </row>
    <row r="1004" spans="1:18" s="104" customFormat="1" x14ac:dyDescent="0.2">
      <c r="A1004" s="40" t="s">
        <v>801</v>
      </c>
      <c r="B1004" s="114">
        <v>2014</v>
      </c>
      <c r="C1004" s="24" t="s">
        <v>50</v>
      </c>
      <c r="D1004" s="24" t="s">
        <v>39</v>
      </c>
      <c r="E1004" s="210">
        <v>6.14</v>
      </c>
      <c r="F1004" s="210">
        <v>10.31</v>
      </c>
      <c r="G1004" s="210">
        <v>0</v>
      </c>
      <c r="H1004" s="210">
        <v>12.75</v>
      </c>
      <c r="I1004" s="210">
        <v>0</v>
      </c>
      <c r="J1004" s="210">
        <v>0</v>
      </c>
      <c r="K1004" s="210">
        <v>7.68</v>
      </c>
      <c r="L1004" s="210">
        <v>5.25</v>
      </c>
      <c r="M1004" s="210">
        <v>7.5</v>
      </c>
      <c r="N1004" s="210">
        <v>0</v>
      </c>
      <c r="O1004" s="210">
        <v>11.25</v>
      </c>
      <c r="P1004" s="210">
        <v>0</v>
      </c>
      <c r="Q1004" s="210">
        <v>0</v>
      </c>
      <c r="R1004" s="210">
        <v>7</v>
      </c>
    </row>
    <row r="1005" spans="1:18" s="104" customFormat="1" x14ac:dyDescent="0.2">
      <c r="A1005" s="40" t="s">
        <v>802</v>
      </c>
      <c r="B1005" s="114">
        <v>2014</v>
      </c>
      <c r="C1005" s="24" t="s">
        <v>51</v>
      </c>
      <c r="D1005" s="24" t="s">
        <v>39</v>
      </c>
      <c r="E1005" s="210">
        <v>5.79</v>
      </c>
      <c r="F1005" s="210">
        <v>15.08</v>
      </c>
      <c r="G1005" s="210">
        <v>12.96</v>
      </c>
      <c r="H1005" s="210">
        <v>21.72</v>
      </c>
      <c r="I1005" s="210">
        <v>17.36</v>
      </c>
      <c r="J1005" s="210">
        <v>30.67</v>
      </c>
      <c r="K1005" s="210">
        <v>9.36</v>
      </c>
      <c r="L1005" s="210">
        <v>2.92</v>
      </c>
      <c r="M1005" s="210">
        <v>5.63</v>
      </c>
      <c r="N1005" s="210">
        <v>8.5</v>
      </c>
      <c r="O1005" s="210">
        <v>18</v>
      </c>
      <c r="P1005" s="210">
        <v>16.5</v>
      </c>
      <c r="Q1005" s="210">
        <v>28.13</v>
      </c>
      <c r="R1005" s="210">
        <v>6.25</v>
      </c>
    </row>
    <row r="1006" spans="1:18" s="104" customFormat="1" x14ac:dyDescent="0.2">
      <c r="A1006" s="40" t="s">
        <v>803</v>
      </c>
      <c r="B1006" s="114">
        <v>2014</v>
      </c>
      <c r="C1006" s="24" t="s">
        <v>52</v>
      </c>
      <c r="D1006" s="24" t="s">
        <v>39</v>
      </c>
      <c r="E1006" s="210">
        <v>9.32</v>
      </c>
      <c r="F1006" s="210">
        <v>10.59</v>
      </c>
      <c r="G1006" s="210">
        <v>10.1</v>
      </c>
      <c r="H1006" s="210">
        <v>18.329999999999998</v>
      </c>
      <c r="I1006" s="210">
        <v>0</v>
      </c>
      <c r="J1006" s="210">
        <v>11.25</v>
      </c>
      <c r="K1006" s="210">
        <v>10.64</v>
      </c>
      <c r="L1006" s="210">
        <v>7.63</v>
      </c>
      <c r="M1006" s="210">
        <v>8.75</v>
      </c>
      <c r="N1006" s="210">
        <v>8</v>
      </c>
      <c r="O1006" s="210">
        <v>16.38</v>
      </c>
      <c r="P1006" s="210">
        <v>0</v>
      </c>
      <c r="Q1006" s="210">
        <v>10.5</v>
      </c>
      <c r="R1006" s="210">
        <v>8.92</v>
      </c>
    </row>
    <row r="1007" spans="1:18" s="104" customFormat="1" x14ac:dyDescent="0.2">
      <c r="A1007" s="40" t="s">
        <v>804</v>
      </c>
      <c r="B1007" s="114">
        <v>2014</v>
      </c>
      <c r="C1007" s="24" t="s">
        <v>53</v>
      </c>
      <c r="D1007" s="24" t="s">
        <v>39</v>
      </c>
      <c r="E1007" s="210">
        <v>14.48</v>
      </c>
      <c r="F1007" s="210">
        <v>8.2200000000000006</v>
      </c>
      <c r="G1007" s="210">
        <v>17.95</v>
      </c>
      <c r="H1007" s="210">
        <v>0</v>
      </c>
      <c r="I1007" s="210">
        <v>0</v>
      </c>
      <c r="J1007" s="210">
        <v>16.5</v>
      </c>
      <c r="K1007" s="210">
        <v>9.24</v>
      </c>
      <c r="L1007" s="210">
        <v>10.75</v>
      </c>
      <c r="M1007" s="210">
        <v>7</v>
      </c>
      <c r="N1007" s="210">
        <v>12.25</v>
      </c>
      <c r="O1007" s="210">
        <v>0</v>
      </c>
      <c r="P1007" s="210">
        <v>0</v>
      </c>
      <c r="Q1007" s="210">
        <v>14</v>
      </c>
      <c r="R1007" s="210">
        <v>7</v>
      </c>
    </row>
    <row r="1008" spans="1:18" s="104" customFormat="1" x14ac:dyDescent="0.2">
      <c r="A1008" s="40" t="s">
        <v>805</v>
      </c>
      <c r="B1008" s="114">
        <v>2014</v>
      </c>
      <c r="C1008" s="24" t="s">
        <v>54</v>
      </c>
      <c r="D1008" s="24" t="s">
        <v>39</v>
      </c>
      <c r="E1008" s="210">
        <v>9.7799999999999994</v>
      </c>
      <c r="F1008" s="210">
        <v>9.6</v>
      </c>
      <c r="G1008" s="210">
        <v>15.94</v>
      </c>
      <c r="H1008" s="210">
        <v>13.81</v>
      </c>
      <c r="I1008" s="210">
        <v>14.25</v>
      </c>
      <c r="J1008" s="210">
        <v>14.5</v>
      </c>
      <c r="K1008" s="210">
        <v>9.86</v>
      </c>
      <c r="L1008" s="210">
        <v>8.75</v>
      </c>
      <c r="M1008" s="210">
        <v>8</v>
      </c>
      <c r="N1008" s="210">
        <v>13.5</v>
      </c>
      <c r="O1008" s="210">
        <v>12.75</v>
      </c>
      <c r="P1008" s="210">
        <v>14.25</v>
      </c>
      <c r="Q1008" s="210">
        <v>14.5</v>
      </c>
      <c r="R1008" s="210">
        <v>8</v>
      </c>
    </row>
    <row r="1009" spans="1:18" s="104" customFormat="1" x14ac:dyDescent="0.2">
      <c r="A1009" s="40" t="s">
        <v>806</v>
      </c>
      <c r="B1009" s="114">
        <v>2014</v>
      </c>
      <c r="C1009" s="24" t="s">
        <v>55</v>
      </c>
      <c r="D1009" s="24" t="s">
        <v>39</v>
      </c>
      <c r="E1009" s="210">
        <v>6.61</v>
      </c>
      <c r="F1009" s="210">
        <v>12.76</v>
      </c>
      <c r="G1009" s="210">
        <v>8.4700000000000006</v>
      </c>
      <c r="H1009" s="210">
        <v>19.54</v>
      </c>
      <c r="I1009" s="210">
        <v>13.45</v>
      </c>
      <c r="J1009" s="210">
        <v>14.35</v>
      </c>
      <c r="K1009" s="210">
        <v>9.24</v>
      </c>
      <c r="L1009" s="210">
        <v>3</v>
      </c>
      <c r="M1009" s="210">
        <v>7</v>
      </c>
      <c r="N1009" s="210">
        <v>5.25</v>
      </c>
      <c r="O1009" s="210">
        <v>12.9</v>
      </c>
      <c r="P1009" s="210">
        <v>9.09</v>
      </c>
      <c r="Q1009" s="210">
        <v>9.5</v>
      </c>
      <c r="R1009" s="210">
        <v>5.25</v>
      </c>
    </row>
    <row r="1010" spans="1:18" s="104" customFormat="1" x14ac:dyDescent="0.2">
      <c r="A1010" s="40" t="s">
        <v>807</v>
      </c>
      <c r="B1010" s="114">
        <v>2014</v>
      </c>
      <c r="C1010" s="24" t="s">
        <v>56</v>
      </c>
      <c r="D1010" s="24" t="s">
        <v>39</v>
      </c>
      <c r="E1010" s="210">
        <v>6.17</v>
      </c>
      <c r="F1010" s="210">
        <v>8.48</v>
      </c>
      <c r="G1010" s="210">
        <v>50.33</v>
      </c>
      <c r="H1010" s="210">
        <v>11.68</v>
      </c>
      <c r="I1010" s="210">
        <v>19.21</v>
      </c>
      <c r="J1010" s="210">
        <v>0</v>
      </c>
      <c r="K1010" s="210">
        <v>7.42</v>
      </c>
      <c r="L1010" s="210">
        <v>5.25</v>
      </c>
      <c r="M1010" s="210">
        <v>7</v>
      </c>
      <c r="N1010" s="210">
        <v>43</v>
      </c>
      <c r="O1010" s="210">
        <v>10.47</v>
      </c>
      <c r="P1010" s="210">
        <v>20.37</v>
      </c>
      <c r="Q1010" s="210">
        <v>0</v>
      </c>
      <c r="R1010" s="210">
        <v>6.31</v>
      </c>
    </row>
    <row r="1011" spans="1:18" s="104" customFormat="1" x14ac:dyDescent="0.2">
      <c r="A1011" s="40" t="s">
        <v>808</v>
      </c>
      <c r="B1011" s="114">
        <v>2014</v>
      </c>
      <c r="C1011" s="24" t="s">
        <v>57</v>
      </c>
      <c r="D1011" s="24" t="s">
        <v>39</v>
      </c>
      <c r="E1011" s="210">
        <v>8.08</v>
      </c>
      <c r="F1011" s="210">
        <v>10.029999999999999</v>
      </c>
      <c r="G1011" s="210">
        <v>16.93</v>
      </c>
      <c r="H1011" s="210">
        <v>14.48</v>
      </c>
      <c r="I1011" s="210">
        <v>15</v>
      </c>
      <c r="J1011" s="210">
        <v>19.239999999999998</v>
      </c>
      <c r="K1011" s="210">
        <v>10.47</v>
      </c>
      <c r="L1011" s="210">
        <v>7</v>
      </c>
      <c r="M1011" s="210">
        <v>7</v>
      </c>
      <c r="N1011" s="210">
        <v>6</v>
      </c>
      <c r="O1011" s="210">
        <v>15.38</v>
      </c>
      <c r="P1011" s="210">
        <v>11.25</v>
      </c>
      <c r="Q1011" s="210">
        <v>17</v>
      </c>
      <c r="R1011" s="210">
        <v>7</v>
      </c>
    </row>
    <row r="1012" spans="1:18" s="104" customFormat="1" x14ac:dyDescent="0.2">
      <c r="A1012" s="40" t="s">
        <v>809</v>
      </c>
      <c r="B1012" s="114">
        <v>2014</v>
      </c>
      <c r="C1012" s="24" t="s">
        <v>58</v>
      </c>
      <c r="D1012" s="24" t="s">
        <v>39</v>
      </c>
      <c r="E1012" s="210">
        <v>5.57</v>
      </c>
      <c r="F1012" s="210">
        <v>9.4600000000000009</v>
      </c>
      <c r="G1012" s="210">
        <v>31.45</v>
      </c>
      <c r="H1012" s="210">
        <v>10.36</v>
      </c>
      <c r="I1012" s="210">
        <v>15.25</v>
      </c>
      <c r="J1012" s="210">
        <v>15.83</v>
      </c>
      <c r="K1012" s="210">
        <v>9.91</v>
      </c>
      <c r="L1012" s="210">
        <v>4</v>
      </c>
      <c r="M1012" s="210">
        <v>7.5</v>
      </c>
      <c r="N1012" s="210">
        <v>14</v>
      </c>
      <c r="O1012" s="210">
        <v>10.130000000000001</v>
      </c>
      <c r="P1012" s="210">
        <v>12.5</v>
      </c>
      <c r="Q1012" s="210">
        <v>10.75</v>
      </c>
      <c r="R1012" s="210">
        <v>7</v>
      </c>
    </row>
    <row r="1013" spans="1:18" s="104" customFormat="1" x14ac:dyDescent="0.2">
      <c r="A1013" s="40" t="s">
        <v>810</v>
      </c>
      <c r="B1013" s="114">
        <v>2014</v>
      </c>
      <c r="C1013" s="24" t="s">
        <v>59</v>
      </c>
      <c r="D1013" s="24" t="s">
        <v>39</v>
      </c>
      <c r="E1013" s="210">
        <v>6.48</v>
      </c>
      <c r="F1013" s="210">
        <v>8.94</v>
      </c>
      <c r="G1013" s="210">
        <v>0</v>
      </c>
      <c r="H1013" s="210">
        <v>11.44</v>
      </c>
      <c r="I1013" s="210">
        <v>0</v>
      </c>
      <c r="J1013" s="210">
        <v>0</v>
      </c>
      <c r="K1013" s="210">
        <v>7.54</v>
      </c>
      <c r="L1013" s="210">
        <v>5.33</v>
      </c>
      <c r="M1013" s="210">
        <v>7.08</v>
      </c>
      <c r="N1013" s="210">
        <v>0</v>
      </c>
      <c r="O1013" s="210">
        <v>9.4</v>
      </c>
      <c r="P1013" s="210">
        <v>0</v>
      </c>
      <c r="Q1013" s="210">
        <v>0</v>
      </c>
      <c r="R1013" s="210">
        <v>7</v>
      </c>
    </row>
    <row r="1014" spans="1:18" s="104" customFormat="1" x14ac:dyDescent="0.2">
      <c r="A1014" s="40" t="s">
        <v>811</v>
      </c>
      <c r="B1014" s="114">
        <v>2014</v>
      </c>
      <c r="C1014" s="24" t="s">
        <v>60</v>
      </c>
      <c r="D1014" s="24" t="s">
        <v>39</v>
      </c>
      <c r="E1014" s="210">
        <v>7.19</v>
      </c>
      <c r="F1014" s="210">
        <v>14.53</v>
      </c>
      <c r="G1014" s="210">
        <v>25.31</v>
      </c>
      <c r="H1014" s="210">
        <v>14.6</v>
      </c>
      <c r="I1014" s="210">
        <v>8.86</v>
      </c>
      <c r="J1014" s="210">
        <v>20.64</v>
      </c>
      <c r="K1014" s="210">
        <v>11.58</v>
      </c>
      <c r="L1014" s="210">
        <v>5.5</v>
      </c>
      <c r="M1014" s="210">
        <v>11.75</v>
      </c>
      <c r="N1014" s="210">
        <v>14</v>
      </c>
      <c r="O1014" s="210">
        <v>12.25</v>
      </c>
      <c r="P1014" s="210">
        <v>8.5</v>
      </c>
      <c r="Q1014" s="210">
        <v>22.5</v>
      </c>
      <c r="R1014" s="210">
        <v>8.5</v>
      </c>
    </row>
    <row r="1015" spans="1:18" s="104" customFormat="1" x14ac:dyDescent="0.2">
      <c r="A1015" s="40" t="s">
        <v>812</v>
      </c>
      <c r="B1015" s="114">
        <v>2014</v>
      </c>
      <c r="C1015" s="24" t="s">
        <v>61</v>
      </c>
      <c r="D1015" s="24" t="s">
        <v>39</v>
      </c>
      <c r="E1015" s="210">
        <v>9.39</v>
      </c>
      <c r="F1015" s="210">
        <v>0</v>
      </c>
      <c r="G1015" s="210">
        <v>0</v>
      </c>
      <c r="H1015" s="210">
        <v>0</v>
      </c>
      <c r="I1015" s="210">
        <v>0</v>
      </c>
      <c r="J1015" s="210">
        <v>0</v>
      </c>
      <c r="K1015" s="210">
        <v>9.39</v>
      </c>
      <c r="L1015" s="210">
        <v>7.25</v>
      </c>
      <c r="M1015" s="210">
        <v>0</v>
      </c>
      <c r="N1015" s="210">
        <v>0</v>
      </c>
      <c r="O1015" s="210">
        <v>0</v>
      </c>
      <c r="P1015" s="210">
        <v>0</v>
      </c>
      <c r="Q1015" s="210">
        <v>0</v>
      </c>
      <c r="R1015" s="210">
        <v>7.25</v>
      </c>
    </row>
    <row r="1016" spans="1:18" s="104" customFormat="1" x14ac:dyDescent="0.2">
      <c r="A1016" s="40" t="s">
        <v>813</v>
      </c>
      <c r="B1016" s="114">
        <v>2014</v>
      </c>
      <c r="C1016" s="24" t="s">
        <v>62</v>
      </c>
      <c r="D1016" s="24" t="s">
        <v>39</v>
      </c>
      <c r="E1016" s="210">
        <v>5.1100000000000003</v>
      </c>
      <c r="F1016" s="210">
        <v>9.1</v>
      </c>
      <c r="G1016" s="210">
        <v>15.01</v>
      </c>
      <c r="H1016" s="210">
        <v>9.59</v>
      </c>
      <c r="I1016" s="210">
        <v>10.39</v>
      </c>
      <c r="J1016" s="210">
        <v>15.02</v>
      </c>
      <c r="K1016" s="210">
        <v>7.14</v>
      </c>
      <c r="L1016" s="210">
        <v>4.25</v>
      </c>
      <c r="M1016" s="210">
        <v>7</v>
      </c>
      <c r="N1016" s="210">
        <v>5.5</v>
      </c>
      <c r="O1016" s="210">
        <v>9.3800000000000008</v>
      </c>
      <c r="P1016" s="210">
        <v>9.75</v>
      </c>
      <c r="Q1016" s="210">
        <v>13.34</v>
      </c>
      <c r="R1016" s="210">
        <v>5.58</v>
      </c>
    </row>
    <row r="1017" spans="1:18" s="104" customFormat="1" x14ac:dyDescent="0.2">
      <c r="A1017" s="40" t="s">
        <v>814</v>
      </c>
      <c r="B1017" s="114">
        <v>2014</v>
      </c>
      <c r="C1017" s="24" t="s">
        <v>63</v>
      </c>
      <c r="D1017" s="24" t="s">
        <v>39</v>
      </c>
      <c r="E1017" s="210">
        <v>5.78</v>
      </c>
      <c r="F1017" s="210">
        <v>10.26</v>
      </c>
      <c r="G1017" s="210">
        <v>13.58</v>
      </c>
      <c r="H1017" s="210">
        <v>11.9</v>
      </c>
      <c r="I1017" s="210">
        <v>10.74</v>
      </c>
      <c r="J1017" s="210">
        <v>15.72</v>
      </c>
      <c r="K1017" s="210">
        <v>8.08</v>
      </c>
      <c r="L1017" s="210">
        <v>3.75</v>
      </c>
      <c r="M1017" s="210">
        <v>7</v>
      </c>
      <c r="N1017" s="210">
        <v>4</v>
      </c>
      <c r="O1017" s="210">
        <v>8.8699999999999992</v>
      </c>
      <c r="P1017" s="210">
        <v>9.3800000000000008</v>
      </c>
      <c r="Q1017" s="210">
        <v>11.38</v>
      </c>
      <c r="R1017" s="210">
        <v>5.25</v>
      </c>
    </row>
    <row r="1018" spans="1:18" s="104" customFormat="1" x14ac:dyDescent="0.2">
      <c r="A1018" s="40" t="s">
        <v>815</v>
      </c>
      <c r="B1018" s="114">
        <v>2014</v>
      </c>
      <c r="C1018" s="24" t="s">
        <v>64</v>
      </c>
      <c r="D1018" s="24" t="s">
        <v>39</v>
      </c>
      <c r="E1018" s="210">
        <v>9.9</v>
      </c>
      <c r="F1018" s="210">
        <v>17.7</v>
      </c>
      <c r="G1018" s="210">
        <v>0</v>
      </c>
      <c r="H1018" s="210">
        <v>17.77</v>
      </c>
      <c r="I1018" s="210">
        <v>0</v>
      </c>
      <c r="J1018" s="210">
        <v>0</v>
      </c>
      <c r="K1018" s="210">
        <v>9.9700000000000006</v>
      </c>
      <c r="L1018" s="210">
        <v>7</v>
      </c>
      <c r="M1018" s="210">
        <v>17.5</v>
      </c>
      <c r="N1018" s="210">
        <v>0</v>
      </c>
      <c r="O1018" s="210">
        <v>16</v>
      </c>
      <c r="P1018" s="210">
        <v>0</v>
      </c>
      <c r="Q1018" s="210">
        <v>0</v>
      </c>
      <c r="R1018" s="210">
        <v>7</v>
      </c>
    </row>
    <row r="1019" spans="1:18" s="104" customFormat="1" x14ac:dyDescent="0.2">
      <c r="A1019" s="40" t="s">
        <v>816</v>
      </c>
      <c r="B1019" s="114">
        <v>2014</v>
      </c>
      <c r="C1019" s="24" t="s">
        <v>65</v>
      </c>
      <c r="D1019" s="24" t="s">
        <v>39</v>
      </c>
      <c r="E1019" s="210">
        <v>5.27</v>
      </c>
      <c r="F1019" s="210">
        <v>8.2100000000000009</v>
      </c>
      <c r="G1019" s="210">
        <v>0</v>
      </c>
      <c r="H1019" s="210">
        <v>11.83</v>
      </c>
      <c r="I1019" s="210">
        <v>0</v>
      </c>
      <c r="J1019" s="210">
        <v>0</v>
      </c>
      <c r="K1019" s="210">
        <v>6.53</v>
      </c>
      <c r="L1019" s="210">
        <v>4</v>
      </c>
      <c r="M1019" s="210">
        <v>7</v>
      </c>
      <c r="N1019" s="210">
        <v>0</v>
      </c>
      <c r="O1019" s="210">
        <v>11.75</v>
      </c>
      <c r="P1019" s="210">
        <v>0</v>
      </c>
      <c r="Q1019" s="210">
        <v>0</v>
      </c>
      <c r="R1019" s="210">
        <v>5.25</v>
      </c>
    </row>
    <row r="1020" spans="1:18" s="104" customFormat="1" x14ac:dyDescent="0.2">
      <c r="A1020" s="40" t="s">
        <v>817</v>
      </c>
      <c r="B1020" s="114">
        <v>2014</v>
      </c>
      <c r="C1020" s="24" t="s">
        <v>66</v>
      </c>
      <c r="D1020" s="24" t="s">
        <v>39</v>
      </c>
      <c r="E1020" s="210">
        <v>5.27</v>
      </c>
      <c r="F1020" s="210">
        <v>12.25</v>
      </c>
      <c r="G1020" s="210">
        <v>20.350000000000001</v>
      </c>
      <c r="H1020" s="210">
        <v>12.51</v>
      </c>
      <c r="I1020" s="210">
        <v>17.11</v>
      </c>
      <c r="J1020" s="210">
        <v>14.92</v>
      </c>
      <c r="K1020" s="210">
        <v>8.09</v>
      </c>
      <c r="L1020" s="210">
        <v>3.5</v>
      </c>
      <c r="M1020" s="210">
        <v>9.6300000000000008</v>
      </c>
      <c r="N1020" s="210">
        <v>14</v>
      </c>
      <c r="O1020" s="210">
        <v>10.5</v>
      </c>
      <c r="P1020" s="210">
        <v>14.66</v>
      </c>
      <c r="Q1020" s="210">
        <v>14.92</v>
      </c>
      <c r="R1020" s="210">
        <v>5.63</v>
      </c>
    </row>
    <row r="1021" spans="1:18" s="104" customFormat="1" x14ac:dyDescent="0.2">
      <c r="A1021" s="40" t="s">
        <v>818</v>
      </c>
      <c r="B1021" s="114">
        <v>2014</v>
      </c>
      <c r="C1021" s="24" t="s">
        <v>67</v>
      </c>
      <c r="D1021" s="24" t="s">
        <v>39</v>
      </c>
      <c r="E1021" s="210">
        <v>8.58</v>
      </c>
      <c r="F1021" s="210">
        <v>8.4700000000000006</v>
      </c>
      <c r="G1021" s="210">
        <v>0</v>
      </c>
      <c r="H1021" s="210">
        <v>17.25</v>
      </c>
      <c r="I1021" s="210">
        <v>0</v>
      </c>
      <c r="J1021" s="210">
        <v>0</v>
      </c>
      <c r="K1021" s="210">
        <v>8.56</v>
      </c>
      <c r="L1021" s="210">
        <v>7</v>
      </c>
      <c r="M1021" s="210">
        <v>7</v>
      </c>
      <c r="N1021" s="210">
        <v>0</v>
      </c>
      <c r="O1021" s="210">
        <v>14</v>
      </c>
      <c r="P1021" s="210">
        <v>0</v>
      </c>
      <c r="Q1021" s="210">
        <v>0</v>
      </c>
      <c r="R1021" s="210">
        <v>7</v>
      </c>
    </row>
    <row r="1022" spans="1:18" s="104" customFormat="1" x14ac:dyDescent="0.2">
      <c r="A1022" s="40" t="s">
        <v>819</v>
      </c>
      <c r="B1022" s="114">
        <v>2014</v>
      </c>
      <c r="C1022" s="24" t="s">
        <v>68</v>
      </c>
      <c r="D1022" s="24" t="s">
        <v>39</v>
      </c>
      <c r="E1022" s="210">
        <v>6.9</v>
      </c>
      <c r="F1022" s="210">
        <v>12.91</v>
      </c>
      <c r="G1022" s="210">
        <v>9.9499999999999993</v>
      </c>
      <c r="H1022" s="210">
        <v>17.14</v>
      </c>
      <c r="I1022" s="210">
        <v>12.86</v>
      </c>
      <c r="J1022" s="210">
        <v>20.93</v>
      </c>
      <c r="K1022" s="210">
        <v>8.8800000000000008</v>
      </c>
      <c r="L1022" s="210">
        <v>5.25</v>
      </c>
      <c r="M1022" s="210">
        <v>10.5</v>
      </c>
      <c r="N1022" s="210">
        <v>4.88</v>
      </c>
      <c r="O1022" s="210">
        <v>15.5</v>
      </c>
      <c r="P1022" s="210">
        <v>12.5</v>
      </c>
      <c r="Q1022" s="210">
        <v>13.75</v>
      </c>
      <c r="R1022" s="210">
        <v>7</v>
      </c>
    </row>
    <row r="1023" spans="1:18" s="104" customFormat="1" x14ac:dyDescent="0.2">
      <c r="A1023" s="40" t="s">
        <v>820</v>
      </c>
      <c r="B1023" s="114">
        <v>2014</v>
      </c>
      <c r="C1023" s="24" t="s">
        <v>69</v>
      </c>
      <c r="D1023" s="24" t="s">
        <v>39</v>
      </c>
      <c r="E1023" s="210">
        <v>7.46</v>
      </c>
      <c r="F1023" s="210">
        <v>12.27</v>
      </c>
      <c r="G1023" s="210">
        <v>0</v>
      </c>
      <c r="H1023" s="210">
        <v>12.23</v>
      </c>
      <c r="I1023" s="210">
        <v>0</v>
      </c>
      <c r="J1023" s="210">
        <v>0</v>
      </c>
      <c r="K1023" s="210">
        <v>10.130000000000001</v>
      </c>
      <c r="L1023" s="210">
        <v>5.81</v>
      </c>
      <c r="M1023" s="210">
        <v>9</v>
      </c>
      <c r="N1023" s="210">
        <v>0</v>
      </c>
      <c r="O1023" s="210">
        <v>9.25</v>
      </c>
      <c r="P1023" s="210">
        <v>0</v>
      </c>
      <c r="Q1023" s="210">
        <v>0</v>
      </c>
      <c r="R1023" s="210">
        <v>7</v>
      </c>
    </row>
    <row r="1024" spans="1:18" s="104" customFormat="1" x14ac:dyDescent="0.2">
      <c r="A1024" s="40" t="s">
        <v>821</v>
      </c>
      <c r="B1024" s="114">
        <v>2014</v>
      </c>
      <c r="C1024" s="24" t="s">
        <v>70</v>
      </c>
      <c r="D1024" s="24" t="s">
        <v>39</v>
      </c>
      <c r="E1024" s="210">
        <v>8.14</v>
      </c>
      <c r="F1024" s="210">
        <v>9.66</v>
      </c>
      <c r="G1024" s="210">
        <v>0</v>
      </c>
      <c r="H1024" s="210">
        <v>12.66</v>
      </c>
      <c r="I1024" s="210">
        <v>0</v>
      </c>
      <c r="J1024" s="210">
        <v>0</v>
      </c>
      <c r="K1024" s="210">
        <v>9.01</v>
      </c>
      <c r="L1024" s="210">
        <v>7</v>
      </c>
      <c r="M1024" s="210">
        <v>9.25</v>
      </c>
      <c r="N1024" s="210">
        <v>0</v>
      </c>
      <c r="O1024" s="210">
        <v>12.5</v>
      </c>
      <c r="P1024" s="210">
        <v>0</v>
      </c>
      <c r="Q1024" s="210">
        <v>0</v>
      </c>
      <c r="R1024" s="210">
        <v>8</v>
      </c>
    </row>
    <row r="1025" spans="1:18" s="104" customFormat="1" x14ac:dyDescent="0.2">
      <c r="A1025" s="40" t="s">
        <v>822</v>
      </c>
      <c r="B1025" s="114">
        <v>2014</v>
      </c>
      <c r="C1025" s="24" t="s">
        <v>71</v>
      </c>
      <c r="D1025" s="24" t="s">
        <v>39</v>
      </c>
      <c r="E1025" s="210">
        <v>7.13</v>
      </c>
      <c r="F1025" s="210">
        <v>0</v>
      </c>
      <c r="G1025" s="210">
        <v>0</v>
      </c>
      <c r="H1025" s="210">
        <v>0</v>
      </c>
      <c r="I1025" s="210">
        <v>0</v>
      </c>
      <c r="J1025" s="210">
        <v>0</v>
      </c>
      <c r="K1025" s="210">
        <v>7.13</v>
      </c>
      <c r="L1025" s="210">
        <v>5.18</v>
      </c>
      <c r="M1025" s="210">
        <v>0</v>
      </c>
      <c r="N1025" s="210">
        <v>0</v>
      </c>
      <c r="O1025" s="210">
        <v>0</v>
      </c>
      <c r="P1025" s="210">
        <v>0</v>
      </c>
      <c r="Q1025" s="210">
        <v>0</v>
      </c>
      <c r="R1025" s="210">
        <v>5.18</v>
      </c>
    </row>
    <row r="1026" spans="1:18" s="104" customFormat="1" x14ac:dyDescent="0.2">
      <c r="A1026" s="40" t="s">
        <v>823</v>
      </c>
      <c r="B1026" s="114">
        <v>2014</v>
      </c>
      <c r="C1026" s="24" t="s">
        <v>72</v>
      </c>
      <c r="D1026" s="24" t="s">
        <v>39</v>
      </c>
      <c r="E1026" s="210">
        <v>4.75</v>
      </c>
      <c r="F1026" s="210">
        <v>8.5299999999999994</v>
      </c>
      <c r="G1026" s="210">
        <v>0</v>
      </c>
      <c r="H1026" s="210">
        <v>10.220000000000001</v>
      </c>
      <c r="I1026" s="210">
        <v>0</v>
      </c>
      <c r="J1026" s="210">
        <v>0</v>
      </c>
      <c r="K1026" s="210">
        <v>7.42</v>
      </c>
      <c r="L1026" s="210">
        <v>3.15</v>
      </c>
      <c r="M1026" s="210">
        <v>6.75</v>
      </c>
      <c r="N1026" s="210">
        <v>0</v>
      </c>
      <c r="O1026" s="210">
        <v>9.25</v>
      </c>
      <c r="P1026" s="210">
        <v>0</v>
      </c>
      <c r="Q1026" s="210">
        <v>0</v>
      </c>
      <c r="R1026" s="210">
        <v>5.25</v>
      </c>
    </row>
    <row r="1027" spans="1:18" s="104" customFormat="1" x14ac:dyDescent="0.2">
      <c r="A1027" s="40" t="s">
        <v>824</v>
      </c>
      <c r="B1027" s="114">
        <v>2014</v>
      </c>
      <c r="C1027" s="24" t="s">
        <v>73</v>
      </c>
      <c r="D1027" s="24" t="s">
        <v>39</v>
      </c>
      <c r="E1027" s="210">
        <v>7.06</v>
      </c>
      <c r="F1027" s="210">
        <v>6.88</v>
      </c>
      <c r="G1027" s="210">
        <v>47.58</v>
      </c>
      <c r="H1027" s="210">
        <v>16.29</v>
      </c>
      <c r="I1027" s="210">
        <v>22.43</v>
      </c>
      <c r="J1027" s="210">
        <v>21.82</v>
      </c>
      <c r="K1027" s="210">
        <v>8.82</v>
      </c>
      <c r="L1027" s="210">
        <v>5.25</v>
      </c>
      <c r="M1027" s="210">
        <v>5.25</v>
      </c>
      <c r="N1027" s="210">
        <v>35.75</v>
      </c>
      <c r="O1027" s="210">
        <v>15.75</v>
      </c>
      <c r="P1027" s="210">
        <v>19.38</v>
      </c>
      <c r="Q1027" s="210">
        <v>23.5</v>
      </c>
      <c r="R1027" s="210">
        <v>5.75</v>
      </c>
    </row>
    <row r="1028" spans="1:18" s="104" customFormat="1" x14ac:dyDescent="0.2">
      <c r="A1028" s="40" t="s">
        <v>825</v>
      </c>
      <c r="B1028" s="114">
        <v>2014</v>
      </c>
      <c r="C1028" s="24" t="s">
        <v>74</v>
      </c>
      <c r="D1028" s="24" t="s">
        <v>39</v>
      </c>
      <c r="E1028" s="210">
        <v>5.92</v>
      </c>
      <c r="F1028" s="210">
        <v>6.69</v>
      </c>
      <c r="G1028" s="210">
        <v>7.11</v>
      </c>
      <c r="H1028" s="210">
        <v>13.34</v>
      </c>
      <c r="I1028" s="210">
        <v>7.71</v>
      </c>
      <c r="J1028" s="210">
        <v>4</v>
      </c>
      <c r="K1028" s="210">
        <v>6.52</v>
      </c>
      <c r="L1028" s="210">
        <v>4.29</v>
      </c>
      <c r="M1028" s="210">
        <v>5.25</v>
      </c>
      <c r="N1028" s="210">
        <v>7</v>
      </c>
      <c r="O1028" s="210">
        <v>11.75</v>
      </c>
      <c r="P1028" s="210">
        <v>7.71</v>
      </c>
      <c r="Q1028" s="210">
        <v>4.75</v>
      </c>
      <c r="R1028" s="210">
        <v>5</v>
      </c>
    </row>
    <row r="1029" spans="1:18" s="104" customFormat="1" x14ac:dyDescent="0.2">
      <c r="A1029" s="40" t="s">
        <v>826</v>
      </c>
      <c r="B1029" s="114">
        <v>2014</v>
      </c>
      <c r="C1029" s="24" t="s">
        <v>75</v>
      </c>
      <c r="D1029" s="24" t="s">
        <v>39</v>
      </c>
      <c r="E1029" s="210">
        <v>5.66</v>
      </c>
      <c r="F1029" s="210">
        <v>0</v>
      </c>
      <c r="G1029" s="210">
        <v>2.95</v>
      </c>
      <c r="H1029" s="210">
        <v>0</v>
      </c>
      <c r="I1029" s="210">
        <v>16.03</v>
      </c>
      <c r="J1029" s="210">
        <v>0</v>
      </c>
      <c r="K1029" s="210">
        <v>6.36</v>
      </c>
      <c r="L1029" s="210">
        <v>3</v>
      </c>
      <c r="M1029" s="210">
        <v>0</v>
      </c>
      <c r="N1029" s="210">
        <v>2</v>
      </c>
      <c r="O1029" s="210">
        <v>0</v>
      </c>
      <c r="P1029" s="210">
        <v>13.5</v>
      </c>
      <c r="Q1029" s="210">
        <v>0</v>
      </c>
      <c r="R1029" s="210">
        <v>3</v>
      </c>
    </row>
    <row r="1030" spans="1:18" s="104" customFormat="1" x14ac:dyDescent="0.2">
      <c r="A1030" s="40" t="s">
        <v>827</v>
      </c>
      <c r="B1030" s="114">
        <v>2014</v>
      </c>
      <c r="C1030" s="24" t="s">
        <v>76</v>
      </c>
      <c r="D1030" s="24" t="s">
        <v>39</v>
      </c>
      <c r="E1030" s="210">
        <v>10.119999999999999</v>
      </c>
      <c r="F1030" s="210">
        <v>8.85</v>
      </c>
      <c r="G1030" s="210">
        <v>0</v>
      </c>
      <c r="H1030" s="210">
        <v>19.75</v>
      </c>
      <c r="I1030" s="210">
        <v>0</v>
      </c>
      <c r="J1030" s="210">
        <v>0</v>
      </c>
      <c r="K1030" s="210">
        <v>9.5299999999999994</v>
      </c>
      <c r="L1030" s="210">
        <v>7</v>
      </c>
      <c r="M1030" s="210">
        <v>6</v>
      </c>
      <c r="N1030" s="210">
        <v>0</v>
      </c>
      <c r="O1030" s="210">
        <v>13.75</v>
      </c>
      <c r="P1030" s="210">
        <v>0</v>
      </c>
      <c r="Q1030" s="210">
        <v>0</v>
      </c>
      <c r="R1030" s="210">
        <v>7</v>
      </c>
    </row>
    <row r="1031" spans="1:18" s="104" customFormat="1" x14ac:dyDescent="0.2">
      <c r="A1031" s="40" t="s">
        <v>828</v>
      </c>
      <c r="B1031" s="114">
        <v>2014</v>
      </c>
      <c r="C1031" s="24" t="s">
        <v>77</v>
      </c>
      <c r="D1031" s="24" t="s">
        <v>39</v>
      </c>
      <c r="E1031" s="210">
        <v>7.4</v>
      </c>
      <c r="F1031" s="210">
        <v>14.94</v>
      </c>
      <c r="G1031" s="210">
        <v>21.31</v>
      </c>
      <c r="H1031" s="210">
        <v>15.96</v>
      </c>
      <c r="I1031" s="210">
        <v>17.54</v>
      </c>
      <c r="J1031" s="210">
        <v>32.75</v>
      </c>
      <c r="K1031" s="210">
        <v>9.49</v>
      </c>
      <c r="L1031" s="210">
        <v>6</v>
      </c>
      <c r="M1031" s="210">
        <v>11.5</v>
      </c>
      <c r="N1031" s="210">
        <v>21</v>
      </c>
      <c r="O1031" s="210">
        <v>13</v>
      </c>
      <c r="P1031" s="210">
        <v>13.63</v>
      </c>
      <c r="Q1031" s="210">
        <v>30.5</v>
      </c>
      <c r="R1031" s="210">
        <v>7</v>
      </c>
    </row>
    <row r="1032" spans="1:18" s="104" customFormat="1" x14ac:dyDescent="0.2">
      <c r="A1032" s="40" t="s">
        <v>829</v>
      </c>
      <c r="B1032" s="114">
        <v>2014</v>
      </c>
      <c r="C1032" s="24" t="s">
        <v>78</v>
      </c>
      <c r="D1032" s="24" t="s">
        <v>39</v>
      </c>
      <c r="E1032" s="210">
        <v>8.39</v>
      </c>
      <c r="F1032" s="210">
        <v>9.08</v>
      </c>
      <c r="G1032" s="210">
        <v>11.04</v>
      </c>
      <c r="H1032" s="210">
        <v>12.9</v>
      </c>
      <c r="I1032" s="210">
        <v>14.98</v>
      </c>
      <c r="J1032" s="210">
        <v>14</v>
      </c>
      <c r="K1032" s="210">
        <v>9.41</v>
      </c>
      <c r="L1032" s="210">
        <v>7</v>
      </c>
      <c r="M1032" s="210">
        <v>7</v>
      </c>
      <c r="N1032" s="210">
        <v>8</v>
      </c>
      <c r="O1032" s="210">
        <v>12.25</v>
      </c>
      <c r="P1032" s="210">
        <v>11.92</v>
      </c>
      <c r="Q1032" s="210">
        <v>12</v>
      </c>
      <c r="R1032" s="210">
        <v>7</v>
      </c>
    </row>
    <row r="1033" spans="1:18" s="104" customFormat="1" x14ac:dyDescent="0.2">
      <c r="A1033" s="40" t="s">
        <v>830</v>
      </c>
      <c r="B1033" s="114">
        <v>2014</v>
      </c>
      <c r="C1033" s="24" t="s">
        <v>79</v>
      </c>
      <c r="D1033" s="24" t="s">
        <v>39</v>
      </c>
      <c r="E1033" s="210">
        <v>7.49</v>
      </c>
      <c r="F1033" s="210">
        <v>12.63</v>
      </c>
      <c r="G1033" s="210">
        <v>1.5</v>
      </c>
      <c r="H1033" s="210">
        <v>13.49</v>
      </c>
      <c r="I1033" s="210">
        <v>8.1300000000000008</v>
      </c>
      <c r="J1033" s="210">
        <v>0</v>
      </c>
      <c r="K1033" s="210">
        <v>7.73</v>
      </c>
      <c r="L1033" s="210">
        <v>5.83</v>
      </c>
      <c r="M1033" s="210">
        <v>14.59</v>
      </c>
      <c r="N1033" s="210">
        <v>1.25</v>
      </c>
      <c r="O1033" s="210">
        <v>12.5</v>
      </c>
      <c r="P1033" s="210">
        <v>8.1300000000000008</v>
      </c>
      <c r="Q1033" s="210">
        <v>0</v>
      </c>
      <c r="R1033" s="210">
        <v>6.17</v>
      </c>
    </row>
    <row r="1034" spans="1:18" s="104" customFormat="1" x14ac:dyDescent="0.2">
      <c r="A1034" s="40" t="s">
        <v>831</v>
      </c>
      <c r="B1034" s="114">
        <v>2014</v>
      </c>
      <c r="C1034" s="24" t="s">
        <v>80</v>
      </c>
      <c r="D1034" s="24" t="s">
        <v>39</v>
      </c>
      <c r="E1034" s="210">
        <v>10.93</v>
      </c>
      <c r="F1034" s="210">
        <v>7.4</v>
      </c>
      <c r="G1034" s="210">
        <v>0</v>
      </c>
      <c r="H1034" s="210">
        <v>17.149999999999999</v>
      </c>
      <c r="I1034" s="210">
        <v>0</v>
      </c>
      <c r="J1034" s="210">
        <v>0</v>
      </c>
      <c r="K1034" s="210">
        <v>8.17</v>
      </c>
      <c r="L1034" s="210">
        <v>9.33</v>
      </c>
      <c r="M1034" s="210">
        <v>6</v>
      </c>
      <c r="N1034" s="210">
        <v>0</v>
      </c>
      <c r="O1034" s="210">
        <v>18</v>
      </c>
      <c r="P1034" s="210">
        <v>0</v>
      </c>
      <c r="Q1034" s="210">
        <v>0</v>
      </c>
      <c r="R1034" s="210">
        <v>7</v>
      </c>
    </row>
    <row r="1035" spans="1:18" s="104" customFormat="1" x14ac:dyDescent="0.2">
      <c r="A1035" s="40" t="s">
        <v>832</v>
      </c>
      <c r="B1035" s="114">
        <v>2014</v>
      </c>
      <c r="C1035" s="24" t="s">
        <v>24</v>
      </c>
      <c r="D1035" s="24" t="s">
        <v>39</v>
      </c>
      <c r="E1035" s="210">
        <v>7.42</v>
      </c>
      <c r="F1035" s="210">
        <v>9.75</v>
      </c>
      <c r="G1035" s="210">
        <v>15.92</v>
      </c>
      <c r="H1035" s="210">
        <v>13.47</v>
      </c>
      <c r="I1035" s="210">
        <v>14.81</v>
      </c>
      <c r="J1035" s="210">
        <v>16.71</v>
      </c>
      <c r="K1035" s="210">
        <v>8.92</v>
      </c>
      <c r="L1035" s="210">
        <v>5.75</v>
      </c>
      <c r="M1035" s="210">
        <v>7</v>
      </c>
      <c r="N1035" s="210">
        <v>8</v>
      </c>
      <c r="O1035" s="210">
        <v>11.5</v>
      </c>
      <c r="P1035" s="210">
        <v>11.46</v>
      </c>
      <c r="Q1035" s="210">
        <v>13.63</v>
      </c>
      <c r="R1035" s="210">
        <v>7</v>
      </c>
    </row>
    <row r="1036" spans="1:18" s="104" customFormat="1" x14ac:dyDescent="0.2">
      <c r="A1036" s="40" t="s">
        <v>833</v>
      </c>
      <c r="B1036" s="114">
        <v>2015</v>
      </c>
      <c r="C1036" s="24" t="s">
        <v>49</v>
      </c>
      <c r="D1036" s="24" t="s">
        <v>39</v>
      </c>
      <c r="E1036" s="210">
        <v>0</v>
      </c>
      <c r="F1036" s="210">
        <v>7.61</v>
      </c>
      <c r="G1036" s="210">
        <v>38.67</v>
      </c>
      <c r="H1036" s="210">
        <v>0</v>
      </c>
      <c r="I1036" s="210">
        <v>0</v>
      </c>
      <c r="J1036" s="210">
        <v>23.29</v>
      </c>
      <c r="K1036" s="210">
        <v>7.91</v>
      </c>
      <c r="L1036" s="210">
        <v>0</v>
      </c>
      <c r="M1036" s="210">
        <v>7</v>
      </c>
      <c r="N1036" s="210">
        <v>21</v>
      </c>
      <c r="O1036" s="210">
        <v>0</v>
      </c>
      <c r="P1036" s="210">
        <v>0</v>
      </c>
      <c r="Q1036" s="210">
        <v>22</v>
      </c>
      <c r="R1036" s="210">
        <v>7</v>
      </c>
    </row>
    <row r="1037" spans="1:18" s="104" customFormat="1" x14ac:dyDescent="0.2">
      <c r="A1037" s="40" t="s">
        <v>834</v>
      </c>
      <c r="B1037" s="114">
        <v>2015</v>
      </c>
      <c r="C1037" s="24" t="s">
        <v>50</v>
      </c>
      <c r="D1037" s="24" t="s">
        <v>39</v>
      </c>
      <c r="E1037" s="210">
        <v>6.5</v>
      </c>
      <c r="F1037" s="210">
        <v>9.11</v>
      </c>
      <c r="G1037" s="210">
        <v>0</v>
      </c>
      <c r="H1037" s="210">
        <v>12.96</v>
      </c>
      <c r="I1037" s="210">
        <v>0</v>
      </c>
      <c r="J1037" s="210">
        <v>0</v>
      </c>
      <c r="K1037" s="210">
        <v>7.83</v>
      </c>
      <c r="L1037" s="210">
        <v>5.75</v>
      </c>
      <c r="M1037" s="210">
        <v>7</v>
      </c>
      <c r="N1037" s="210">
        <v>0</v>
      </c>
      <c r="O1037" s="210">
        <v>11</v>
      </c>
      <c r="P1037" s="210">
        <v>0</v>
      </c>
      <c r="Q1037" s="210">
        <v>0</v>
      </c>
      <c r="R1037" s="210">
        <v>7</v>
      </c>
    </row>
    <row r="1038" spans="1:18" s="104" customFormat="1" x14ac:dyDescent="0.2">
      <c r="A1038" s="40" t="s">
        <v>835</v>
      </c>
      <c r="B1038" s="114">
        <v>2015</v>
      </c>
      <c r="C1038" s="24" t="s">
        <v>51</v>
      </c>
      <c r="D1038" s="24" t="s">
        <v>39</v>
      </c>
      <c r="E1038" s="210">
        <v>6.11</v>
      </c>
      <c r="F1038" s="210">
        <v>12.64</v>
      </c>
      <c r="G1038" s="210">
        <v>9.5299999999999994</v>
      </c>
      <c r="H1038" s="210">
        <v>19.510000000000002</v>
      </c>
      <c r="I1038" s="210">
        <v>17.43</v>
      </c>
      <c r="J1038" s="210">
        <v>17.670000000000002</v>
      </c>
      <c r="K1038" s="210">
        <v>6.25</v>
      </c>
      <c r="L1038" s="210">
        <v>3.5</v>
      </c>
      <c r="M1038" s="210">
        <v>6.5</v>
      </c>
      <c r="N1038" s="210">
        <v>7</v>
      </c>
      <c r="O1038" s="210">
        <v>18.5</v>
      </c>
      <c r="P1038" s="210">
        <v>13</v>
      </c>
      <c r="Q1038" s="210">
        <v>12.13</v>
      </c>
      <c r="R1038" s="210">
        <v>2</v>
      </c>
    </row>
    <row r="1039" spans="1:18" s="104" customFormat="1" x14ac:dyDescent="0.2">
      <c r="A1039" s="40" t="s">
        <v>836</v>
      </c>
      <c r="B1039" s="114">
        <v>2015</v>
      </c>
      <c r="C1039" s="24" t="s">
        <v>52</v>
      </c>
      <c r="D1039" s="24" t="s">
        <v>39</v>
      </c>
      <c r="E1039" s="210">
        <v>8.6999999999999993</v>
      </c>
      <c r="F1039" s="210">
        <v>10.33</v>
      </c>
      <c r="G1039" s="210">
        <v>0</v>
      </c>
      <c r="H1039" s="210">
        <v>13.28</v>
      </c>
      <c r="I1039" s="210">
        <v>0</v>
      </c>
      <c r="J1039" s="210">
        <v>0</v>
      </c>
      <c r="K1039" s="210">
        <v>10.130000000000001</v>
      </c>
      <c r="L1039" s="210">
        <v>7.13</v>
      </c>
      <c r="M1039" s="210">
        <v>9.25</v>
      </c>
      <c r="N1039" s="210">
        <v>0</v>
      </c>
      <c r="O1039" s="210">
        <v>12.5</v>
      </c>
      <c r="P1039" s="210">
        <v>0</v>
      </c>
      <c r="Q1039" s="210">
        <v>0</v>
      </c>
      <c r="R1039" s="210">
        <v>8.75</v>
      </c>
    </row>
    <row r="1040" spans="1:18" s="104" customFormat="1" x14ac:dyDescent="0.2">
      <c r="A1040" s="40" t="s">
        <v>837</v>
      </c>
      <c r="B1040" s="114">
        <v>2015</v>
      </c>
      <c r="C1040" s="24" t="s">
        <v>53</v>
      </c>
      <c r="D1040" s="24" t="s">
        <v>39</v>
      </c>
      <c r="E1040" s="210">
        <v>14.98</v>
      </c>
      <c r="F1040" s="210">
        <v>8.82</v>
      </c>
      <c r="G1040" s="210">
        <v>30.56</v>
      </c>
      <c r="H1040" s="210">
        <v>33.75</v>
      </c>
      <c r="I1040" s="210">
        <v>0</v>
      </c>
      <c r="J1040" s="210">
        <v>0</v>
      </c>
      <c r="K1040" s="210">
        <v>9.98</v>
      </c>
      <c r="L1040" s="210">
        <v>10.63</v>
      </c>
      <c r="M1040" s="210">
        <v>7</v>
      </c>
      <c r="N1040" s="210">
        <v>17.25</v>
      </c>
      <c r="O1040" s="210">
        <v>33.75</v>
      </c>
      <c r="P1040" s="210">
        <v>0</v>
      </c>
      <c r="Q1040" s="210">
        <v>0</v>
      </c>
      <c r="R1040" s="210">
        <v>7.38</v>
      </c>
    </row>
    <row r="1041" spans="1:18" s="104" customFormat="1" x14ac:dyDescent="0.2">
      <c r="A1041" s="40" t="s">
        <v>838</v>
      </c>
      <c r="B1041" s="114">
        <v>2015</v>
      </c>
      <c r="C1041" s="24" t="s">
        <v>54</v>
      </c>
      <c r="D1041" s="24" t="s">
        <v>39</v>
      </c>
      <c r="E1041" s="210">
        <v>12.42</v>
      </c>
      <c r="F1041" s="210">
        <v>12.81</v>
      </c>
      <c r="G1041" s="210">
        <v>28.1</v>
      </c>
      <c r="H1041" s="210">
        <v>20.170000000000002</v>
      </c>
      <c r="I1041" s="210">
        <v>23</v>
      </c>
      <c r="J1041" s="210">
        <v>29.44</v>
      </c>
      <c r="K1041" s="210">
        <v>13.42</v>
      </c>
      <c r="L1041" s="210">
        <v>10.88</v>
      </c>
      <c r="M1041" s="210">
        <v>11</v>
      </c>
      <c r="N1041" s="210">
        <v>20.5</v>
      </c>
      <c r="O1041" s="210">
        <v>17.88</v>
      </c>
      <c r="P1041" s="210">
        <v>23</v>
      </c>
      <c r="Q1041" s="210">
        <v>26.75</v>
      </c>
      <c r="R1041" s="210">
        <v>11.5</v>
      </c>
    </row>
    <row r="1042" spans="1:18" s="104" customFormat="1" x14ac:dyDescent="0.2">
      <c r="A1042" s="40" t="s">
        <v>839</v>
      </c>
      <c r="B1042" s="114">
        <v>2015</v>
      </c>
      <c r="C1042" s="24" t="s">
        <v>55</v>
      </c>
      <c r="D1042" s="24" t="s">
        <v>39</v>
      </c>
      <c r="E1042" s="210">
        <v>6.53</v>
      </c>
      <c r="F1042" s="210">
        <v>8.2799999999999994</v>
      </c>
      <c r="G1042" s="210">
        <v>7.47</v>
      </c>
      <c r="H1042" s="210">
        <v>15.48</v>
      </c>
      <c r="I1042" s="210">
        <v>11.64</v>
      </c>
      <c r="J1042" s="210">
        <v>13.93</v>
      </c>
      <c r="K1042" s="210">
        <v>8.09</v>
      </c>
      <c r="L1042" s="210">
        <v>3.46</v>
      </c>
      <c r="M1042" s="210">
        <v>5.53</v>
      </c>
      <c r="N1042" s="210">
        <v>4.45</v>
      </c>
      <c r="O1042" s="210">
        <v>10.85</v>
      </c>
      <c r="P1042" s="210">
        <v>8.5</v>
      </c>
      <c r="Q1042" s="210">
        <v>8.77</v>
      </c>
      <c r="R1042" s="210">
        <v>5.25</v>
      </c>
    </row>
    <row r="1043" spans="1:18" s="104" customFormat="1" x14ac:dyDescent="0.2">
      <c r="A1043" s="40" t="s">
        <v>840</v>
      </c>
      <c r="B1043" s="114">
        <v>2015</v>
      </c>
      <c r="C1043" s="24" t="s">
        <v>56</v>
      </c>
      <c r="D1043" s="24" t="s">
        <v>39</v>
      </c>
      <c r="E1043" s="210">
        <v>6.27</v>
      </c>
      <c r="F1043" s="210">
        <v>8.9600000000000009</v>
      </c>
      <c r="G1043" s="210">
        <v>7.8</v>
      </c>
      <c r="H1043" s="210">
        <v>13.09</v>
      </c>
      <c r="I1043" s="210">
        <v>10.77</v>
      </c>
      <c r="J1043" s="210">
        <v>0</v>
      </c>
      <c r="K1043" s="210">
        <v>7.44</v>
      </c>
      <c r="L1043" s="210">
        <v>5.32</v>
      </c>
      <c r="M1043" s="210">
        <v>7</v>
      </c>
      <c r="N1043" s="210">
        <v>5.25</v>
      </c>
      <c r="O1043" s="210">
        <v>10.5</v>
      </c>
      <c r="P1043" s="210">
        <v>8.16</v>
      </c>
      <c r="Q1043" s="210">
        <v>0</v>
      </c>
      <c r="R1043" s="210">
        <v>6.24</v>
      </c>
    </row>
    <row r="1044" spans="1:18" s="104" customFormat="1" x14ac:dyDescent="0.2">
      <c r="A1044" s="40" t="s">
        <v>841</v>
      </c>
      <c r="B1044" s="114">
        <v>2015</v>
      </c>
      <c r="C1044" s="24" t="s">
        <v>57</v>
      </c>
      <c r="D1044" s="24" t="s">
        <v>39</v>
      </c>
      <c r="E1044" s="210">
        <v>8.48</v>
      </c>
      <c r="F1044" s="210">
        <v>16.36</v>
      </c>
      <c r="G1044" s="210">
        <v>72.19</v>
      </c>
      <c r="H1044" s="210">
        <v>17.2</v>
      </c>
      <c r="I1044" s="210">
        <v>22.2</v>
      </c>
      <c r="J1044" s="210">
        <v>24.13</v>
      </c>
      <c r="K1044" s="210">
        <v>15.12</v>
      </c>
      <c r="L1044" s="210">
        <v>7</v>
      </c>
      <c r="M1044" s="210">
        <v>6</v>
      </c>
      <c r="N1044" s="210">
        <v>86.24</v>
      </c>
      <c r="O1044" s="210">
        <v>14</v>
      </c>
      <c r="P1044" s="210">
        <v>17.88</v>
      </c>
      <c r="Q1044" s="210">
        <v>23.75</v>
      </c>
      <c r="R1044" s="210">
        <v>14</v>
      </c>
    </row>
    <row r="1045" spans="1:18" s="104" customFormat="1" x14ac:dyDescent="0.2">
      <c r="A1045" s="40" t="s">
        <v>842</v>
      </c>
      <c r="B1045" s="114">
        <v>2015</v>
      </c>
      <c r="C1045" s="24" t="s">
        <v>58</v>
      </c>
      <c r="D1045" s="24" t="s">
        <v>39</v>
      </c>
      <c r="E1045" s="210">
        <v>5.56</v>
      </c>
      <c r="F1045" s="210">
        <v>9.1199999999999992</v>
      </c>
      <c r="G1045" s="210">
        <v>33.33</v>
      </c>
      <c r="H1045" s="210">
        <v>11.14</v>
      </c>
      <c r="I1045" s="210">
        <v>14.5</v>
      </c>
      <c r="J1045" s="210">
        <v>14.73</v>
      </c>
      <c r="K1045" s="210">
        <v>9.67</v>
      </c>
      <c r="L1045" s="210">
        <v>3.75</v>
      </c>
      <c r="M1045" s="210">
        <v>7.25</v>
      </c>
      <c r="N1045" s="210">
        <v>23.13</v>
      </c>
      <c r="O1045" s="210">
        <v>10.130000000000001</v>
      </c>
      <c r="P1045" s="210">
        <v>14.5</v>
      </c>
      <c r="Q1045" s="210">
        <v>10.38</v>
      </c>
      <c r="R1045" s="210">
        <v>7</v>
      </c>
    </row>
    <row r="1046" spans="1:18" s="104" customFormat="1" x14ac:dyDescent="0.2">
      <c r="A1046" s="40" t="s">
        <v>843</v>
      </c>
      <c r="B1046" s="114">
        <v>2015</v>
      </c>
      <c r="C1046" s="24" t="s">
        <v>59</v>
      </c>
      <c r="D1046" s="24" t="s">
        <v>39</v>
      </c>
      <c r="E1046" s="210">
        <v>5.45</v>
      </c>
      <c r="F1046" s="210">
        <v>7.83</v>
      </c>
      <c r="G1046" s="210">
        <v>0</v>
      </c>
      <c r="H1046" s="210">
        <v>8.9</v>
      </c>
      <c r="I1046" s="210">
        <v>0</v>
      </c>
      <c r="J1046" s="210">
        <v>0</v>
      </c>
      <c r="K1046" s="210">
        <v>6.34</v>
      </c>
      <c r="L1046" s="210">
        <v>4.28</v>
      </c>
      <c r="M1046" s="210">
        <v>7</v>
      </c>
      <c r="N1046" s="210">
        <v>0</v>
      </c>
      <c r="O1046" s="210">
        <v>8.35</v>
      </c>
      <c r="P1046" s="210">
        <v>0</v>
      </c>
      <c r="Q1046" s="210">
        <v>0</v>
      </c>
      <c r="R1046" s="210">
        <v>5.25</v>
      </c>
    </row>
    <row r="1047" spans="1:18" s="104" customFormat="1" x14ac:dyDescent="0.2">
      <c r="A1047" s="40" t="s">
        <v>844</v>
      </c>
      <c r="B1047" s="114">
        <v>2015</v>
      </c>
      <c r="C1047" s="24" t="s">
        <v>60</v>
      </c>
      <c r="D1047" s="24" t="s">
        <v>39</v>
      </c>
      <c r="E1047" s="210">
        <v>7.26</v>
      </c>
      <c r="F1047" s="210">
        <v>11.82</v>
      </c>
      <c r="G1047" s="210">
        <v>24.18</v>
      </c>
      <c r="H1047" s="210">
        <v>20.81</v>
      </c>
      <c r="I1047" s="210">
        <v>12.9</v>
      </c>
      <c r="J1047" s="210">
        <v>21.88</v>
      </c>
      <c r="K1047" s="210">
        <v>10.59</v>
      </c>
      <c r="L1047" s="210">
        <v>6.5</v>
      </c>
      <c r="M1047" s="210">
        <v>10.5</v>
      </c>
      <c r="N1047" s="210">
        <v>15.25</v>
      </c>
      <c r="O1047" s="210">
        <v>20.38</v>
      </c>
      <c r="P1047" s="210">
        <v>12.25</v>
      </c>
      <c r="Q1047" s="210">
        <v>24.75</v>
      </c>
      <c r="R1047" s="210">
        <v>8.75</v>
      </c>
    </row>
    <row r="1048" spans="1:18" s="104" customFormat="1" x14ac:dyDescent="0.2">
      <c r="A1048" s="40" t="s">
        <v>845</v>
      </c>
      <c r="B1048" s="114">
        <v>2015</v>
      </c>
      <c r="C1048" s="24" t="s">
        <v>61</v>
      </c>
      <c r="D1048" s="24" t="s">
        <v>39</v>
      </c>
      <c r="E1048" s="210">
        <v>9.0299999999999994</v>
      </c>
      <c r="F1048" s="210">
        <v>0</v>
      </c>
      <c r="G1048" s="210">
        <v>0</v>
      </c>
      <c r="H1048" s="210">
        <v>0</v>
      </c>
      <c r="I1048" s="210">
        <v>0</v>
      </c>
      <c r="J1048" s="210">
        <v>0</v>
      </c>
      <c r="K1048" s="210">
        <v>9.0299999999999994</v>
      </c>
      <c r="L1048" s="210">
        <v>7</v>
      </c>
      <c r="M1048" s="210">
        <v>0</v>
      </c>
      <c r="N1048" s="210">
        <v>0</v>
      </c>
      <c r="O1048" s="210">
        <v>0</v>
      </c>
      <c r="P1048" s="210">
        <v>0</v>
      </c>
      <c r="Q1048" s="210">
        <v>0</v>
      </c>
      <c r="R1048" s="210">
        <v>7</v>
      </c>
    </row>
    <row r="1049" spans="1:18" s="104" customFormat="1" x14ac:dyDescent="0.2">
      <c r="A1049" s="40" t="s">
        <v>846</v>
      </c>
      <c r="B1049" s="114">
        <v>2015</v>
      </c>
      <c r="C1049" s="24" t="s">
        <v>62</v>
      </c>
      <c r="D1049" s="24" t="s">
        <v>39</v>
      </c>
      <c r="E1049" s="210">
        <v>4.95</v>
      </c>
      <c r="F1049" s="210">
        <v>8.14</v>
      </c>
      <c r="G1049" s="210">
        <v>15.13</v>
      </c>
      <c r="H1049" s="210">
        <v>9.98</v>
      </c>
      <c r="I1049" s="210">
        <v>10.45</v>
      </c>
      <c r="J1049" s="210">
        <v>13.78</v>
      </c>
      <c r="K1049" s="210">
        <v>6.89</v>
      </c>
      <c r="L1049" s="210">
        <v>4.08</v>
      </c>
      <c r="M1049" s="210">
        <v>7</v>
      </c>
      <c r="N1049" s="210">
        <v>5</v>
      </c>
      <c r="O1049" s="210">
        <v>9.25</v>
      </c>
      <c r="P1049" s="210">
        <v>9.5</v>
      </c>
      <c r="Q1049" s="210">
        <v>12.75</v>
      </c>
      <c r="R1049" s="210">
        <v>5.25</v>
      </c>
    </row>
    <row r="1050" spans="1:18" s="104" customFormat="1" x14ac:dyDescent="0.2">
      <c r="A1050" s="40" t="s">
        <v>847</v>
      </c>
      <c r="B1050" s="114">
        <v>2015</v>
      </c>
      <c r="C1050" s="24" t="s">
        <v>63</v>
      </c>
      <c r="D1050" s="24" t="s">
        <v>39</v>
      </c>
      <c r="E1050" s="210">
        <v>5.96</v>
      </c>
      <c r="F1050" s="210">
        <v>10.92</v>
      </c>
      <c r="G1050" s="210">
        <v>15.4</v>
      </c>
      <c r="H1050" s="210">
        <v>10.84</v>
      </c>
      <c r="I1050" s="210">
        <v>11.35</v>
      </c>
      <c r="J1050" s="210">
        <v>15.03</v>
      </c>
      <c r="K1050" s="210">
        <v>8.4499999999999993</v>
      </c>
      <c r="L1050" s="210">
        <v>4</v>
      </c>
      <c r="M1050" s="210">
        <v>7</v>
      </c>
      <c r="N1050" s="210">
        <v>4</v>
      </c>
      <c r="O1050" s="210">
        <v>8.75</v>
      </c>
      <c r="P1050" s="210">
        <v>9.1300000000000008</v>
      </c>
      <c r="Q1050" s="210">
        <v>12.5</v>
      </c>
      <c r="R1050" s="210">
        <v>5.25</v>
      </c>
    </row>
    <row r="1051" spans="1:18" s="104" customFormat="1" x14ac:dyDescent="0.2">
      <c r="A1051" s="40" t="s">
        <v>848</v>
      </c>
      <c r="B1051" s="114">
        <v>2015</v>
      </c>
      <c r="C1051" s="24" t="s">
        <v>64</v>
      </c>
      <c r="D1051" s="24" t="s">
        <v>39</v>
      </c>
      <c r="E1051" s="210">
        <v>9.42</v>
      </c>
      <c r="F1051" s="210">
        <v>30.53</v>
      </c>
      <c r="G1051" s="210">
        <v>0</v>
      </c>
      <c r="H1051" s="210">
        <v>26.81</v>
      </c>
      <c r="I1051" s="210">
        <v>0</v>
      </c>
      <c r="J1051" s="210">
        <v>0</v>
      </c>
      <c r="K1051" s="210">
        <v>10.26</v>
      </c>
      <c r="L1051" s="210">
        <v>8</v>
      </c>
      <c r="M1051" s="210">
        <v>27.5</v>
      </c>
      <c r="N1051" s="210">
        <v>0</v>
      </c>
      <c r="O1051" s="210">
        <v>28.5</v>
      </c>
      <c r="P1051" s="210">
        <v>0</v>
      </c>
      <c r="Q1051" s="210">
        <v>0</v>
      </c>
      <c r="R1051" s="210">
        <v>8</v>
      </c>
    </row>
    <row r="1052" spans="1:18" s="104" customFormat="1" x14ac:dyDescent="0.2">
      <c r="A1052" s="40" t="s">
        <v>849</v>
      </c>
      <c r="B1052" s="114">
        <v>2015</v>
      </c>
      <c r="C1052" s="24" t="s">
        <v>65</v>
      </c>
      <c r="D1052" s="24" t="s">
        <v>39</v>
      </c>
      <c r="E1052" s="210">
        <v>5.51</v>
      </c>
      <c r="F1052" s="210">
        <v>8.5399999999999991</v>
      </c>
      <c r="G1052" s="210">
        <v>0</v>
      </c>
      <c r="H1052" s="210">
        <v>13.11</v>
      </c>
      <c r="I1052" s="210">
        <v>0</v>
      </c>
      <c r="J1052" s="210">
        <v>0</v>
      </c>
      <c r="K1052" s="210">
        <v>7.05</v>
      </c>
      <c r="L1052" s="210">
        <v>4.25</v>
      </c>
      <c r="M1052" s="210">
        <v>7</v>
      </c>
      <c r="N1052" s="210">
        <v>0</v>
      </c>
      <c r="O1052" s="210">
        <v>12.13</v>
      </c>
      <c r="P1052" s="210">
        <v>0</v>
      </c>
      <c r="Q1052" s="210">
        <v>0</v>
      </c>
      <c r="R1052" s="210">
        <v>5.5</v>
      </c>
    </row>
    <row r="1053" spans="1:18" s="104" customFormat="1" x14ac:dyDescent="0.2">
      <c r="A1053" s="40" t="s">
        <v>850</v>
      </c>
      <c r="B1053" s="114">
        <v>2015</v>
      </c>
      <c r="C1053" s="24" t="s">
        <v>66</v>
      </c>
      <c r="D1053" s="24" t="s">
        <v>39</v>
      </c>
      <c r="E1053" s="210">
        <v>4.5</v>
      </c>
      <c r="F1053" s="210">
        <v>17.72</v>
      </c>
      <c r="G1053" s="210">
        <v>20</v>
      </c>
      <c r="H1053" s="210">
        <v>26.41</v>
      </c>
      <c r="I1053" s="210">
        <v>13.96</v>
      </c>
      <c r="J1053" s="210">
        <v>0</v>
      </c>
      <c r="K1053" s="210">
        <v>11.98</v>
      </c>
      <c r="L1053" s="210">
        <v>3.1</v>
      </c>
      <c r="M1053" s="210">
        <v>15.75</v>
      </c>
      <c r="N1053" s="210">
        <v>13</v>
      </c>
      <c r="O1053" s="210">
        <v>19.850000000000001</v>
      </c>
      <c r="P1053" s="210">
        <v>13.05</v>
      </c>
      <c r="Q1053" s="210">
        <v>0</v>
      </c>
      <c r="R1053" s="210">
        <v>5.86</v>
      </c>
    </row>
    <row r="1054" spans="1:18" s="104" customFormat="1" x14ac:dyDescent="0.2">
      <c r="A1054" s="40" t="s">
        <v>851</v>
      </c>
      <c r="B1054" s="114">
        <v>2015</v>
      </c>
      <c r="C1054" s="24" t="s">
        <v>67</v>
      </c>
      <c r="D1054" s="24" t="s">
        <v>39</v>
      </c>
      <c r="E1054" s="210">
        <v>0</v>
      </c>
      <c r="F1054" s="210">
        <v>8.58</v>
      </c>
      <c r="G1054" s="210">
        <v>0</v>
      </c>
      <c r="H1054" s="210">
        <v>11.61</v>
      </c>
      <c r="I1054" s="210">
        <v>0</v>
      </c>
      <c r="J1054" s="210">
        <v>0</v>
      </c>
      <c r="K1054" s="210">
        <v>8.61</v>
      </c>
      <c r="L1054" s="210">
        <v>0</v>
      </c>
      <c r="M1054" s="210">
        <v>7</v>
      </c>
      <c r="N1054" s="210">
        <v>0</v>
      </c>
      <c r="O1054" s="210">
        <v>9.75</v>
      </c>
      <c r="P1054" s="210">
        <v>0</v>
      </c>
      <c r="Q1054" s="210">
        <v>0</v>
      </c>
      <c r="R1054" s="210">
        <v>7</v>
      </c>
    </row>
    <row r="1055" spans="1:18" s="104" customFormat="1" x14ac:dyDescent="0.2">
      <c r="A1055" s="40" t="s">
        <v>852</v>
      </c>
      <c r="B1055" s="114">
        <v>2015</v>
      </c>
      <c r="C1055" s="24" t="s">
        <v>68</v>
      </c>
      <c r="D1055" s="24" t="s">
        <v>39</v>
      </c>
      <c r="E1055" s="210">
        <v>7.03</v>
      </c>
      <c r="F1055" s="210">
        <v>12.28</v>
      </c>
      <c r="G1055" s="210">
        <v>13.77</v>
      </c>
      <c r="H1055" s="210">
        <v>14.17</v>
      </c>
      <c r="I1055" s="210">
        <v>9.27</v>
      </c>
      <c r="J1055" s="210">
        <v>15.88</v>
      </c>
      <c r="K1055" s="210">
        <v>9.08</v>
      </c>
      <c r="L1055" s="210">
        <v>6</v>
      </c>
      <c r="M1055" s="210">
        <v>10.5</v>
      </c>
      <c r="N1055" s="210">
        <v>10.5</v>
      </c>
      <c r="O1055" s="210">
        <v>12.5</v>
      </c>
      <c r="P1055" s="210">
        <v>9.9600000000000009</v>
      </c>
      <c r="Q1055" s="210">
        <v>18</v>
      </c>
      <c r="R1055" s="210">
        <v>7</v>
      </c>
    </row>
    <row r="1056" spans="1:18" s="104" customFormat="1" x14ac:dyDescent="0.2">
      <c r="A1056" s="40" t="s">
        <v>853</v>
      </c>
      <c r="B1056" s="114">
        <v>2015</v>
      </c>
      <c r="C1056" s="24" t="s">
        <v>69</v>
      </c>
      <c r="D1056" s="24" t="s">
        <v>39</v>
      </c>
      <c r="E1056" s="210">
        <v>7.6</v>
      </c>
      <c r="F1056" s="210">
        <v>11.49</v>
      </c>
      <c r="G1056" s="210">
        <v>0</v>
      </c>
      <c r="H1056" s="210">
        <v>13.08</v>
      </c>
      <c r="I1056" s="210">
        <v>0</v>
      </c>
      <c r="J1056" s="210">
        <v>0</v>
      </c>
      <c r="K1056" s="210">
        <v>9.9700000000000006</v>
      </c>
      <c r="L1056" s="210">
        <v>7</v>
      </c>
      <c r="M1056" s="210">
        <v>8.75</v>
      </c>
      <c r="N1056" s="210">
        <v>0</v>
      </c>
      <c r="O1056" s="210">
        <v>10.5</v>
      </c>
      <c r="P1056" s="210">
        <v>0</v>
      </c>
      <c r="Q1056" s="210">
        <v>0</v>
      </c>
      <c r="R1056" s="210">
        <v>7</v>
      </c>
    </row>
    <row r="1057" spans="1:18" s="104" customFormat="1" x14ac:dyDescent="0.2">
      <c r="A1057" s="40" t="s">
        <v>854</v>
      </c>
      <c r="B1057" s="114">
        <v>2015</v>
      </c>
      <c r="C1057" s="24" t="s">
        <v>70</v>
      </c>
      <c r="D1057" s="24" t="s">
        <v>39</v>
      </c>
      <c r="E1057" s="210">
        <v>8.36</v>
      </c>
      <c r="F1057" s="210">
        <v>10.14</v>
      </c>
      <c r="G1057" s="210">
        <v>0</v>
      </c>
      <c r="H1057" s="210">
        <v>12.42</v>
      </c>
      <c r="I1057" s="210">
        <v>0</v>
      </c>
      <c r="J1057" s="210">
        <v>0</v>
      </c>
      <c r="K1057" s="210">
        <v>9.2100000000000009</v>
      </c>
      <c r="L1057" s="210">
        <v>7</v>
      </c>
      <c r="M1057" s="210">
        <v>10.5</v>
      </c>
      <c r="N1057" s="210">
        <v>0</v>
      </c>
      <c r="O1057" s="210">
        <v>13</v>
      </c>
      <c r="P1057" s="210">
        <v>0</v>
      </c>
      <c r="Q1057" s="210">
        <v>0</v>
      </c>
      <c r="R1057" s="210">
        <v>8.75</v>
      </c>
    </row>
    <row r="1058" spans="1:18" s="104" customFormat="1" x14ac:dyDescent="0.2">
      <c r="A1058" s="40" t="s">
        <v>855</v>
      </c>
      <c r="B1058" s="114">
        <v>2015</v>
      </c>
      <c r="C1058" s="24" t="s">
        <v>71</v>
      </c>
      <c r="D1058" s="24" t="s">
        <v>39</v>
      </c>
      <c r="E1058" s="210">
        <v>7.08</v>
      </c>
      <c r="F1058" s="210">
        <v>0</v>
      </c>
      <c r="G1058" s="210">
        <v>0</v>
      </c>
      <c r="H1058" s="210">
        <v>0</v>
      </c>
      <c r="I1058" s="210">
        <v>0</v>
      </c>
      <c r="J1058" s="210">
        <v>0</v>
      </c>
      <c r="K1058" s="210">
        <v>7.08</v>
      </c>
      <c r="L1058" s="210">
        <v>5.28</v>
      </c>
      <c r="M1058" s="210">
        <v>0</v>
      </c>
      <c r="N1058" s="210">
        <v>0</v>
      </c>
      <c r="O1058" s="210">
        <v>0</v>
      </c>
      <c r="P1058" s="210">
        <v>0</v>
      </c>
      <c r="Q1058" s="210">
        <v>0</v>
      </c>
      <c r="R1058" s="210">
        <v>5.28</v>
      </c>
    </row>
    <row r="1059" spans="1:18" s="104" customFormat="1" x14ac:dyDescent="0.2">
      <c r="A1059" s="40" t="s">
        <v>856</v>
      </c>
      <c r="B1059" s="114">
        <v>2015</v>
      </c>
      <c r="C1059" s="24" t="s">
        <v>72</v>
      </c>
      <c r="D1059" s="24" t="s">
        <v>39</v>
      </c>
      <c r="E1059" s="210">
        <v>5.54</v>
      </c>
      <c r="F1059" s="210">
        <v>8.35</v>
      </c>
      <c r="G1059" s="210">
        <v>36.71</v>
      </c>
      <c r="H1059" s="210">
        <v>13.93</v>
      </c>
      <c r="I1059" s="210">
        <v>0</v>
      </c>
      <c r="J1059" s="210">
        <v>11.75</v>
      </c>
      <c r="K1059" s="210">
        <v>7.24</v>
      </c>
      <c r="L1059" s="210">
        <v>3.97</v>
      </c>
      <c r="M1059" s="210">
        <v>6.75</v>
      </c>
      <c r="N1059" s="210">
        <v>27.63</v>
      </c>
      <c r="O1059" s="210">
        <v>15.38</v>
      </c>
      <c r="P1059" s="210">
        <v>0</v>
      </c>
      <c r="Q1059" s="210">
        <v>11.75</v>
      </c>
      <c r="R1059" s="210">
        <v>5.25</v>
      </c>
    </row>
    <row r="1060" spans="1:18" s="104" customFormat="1" x14ac:dyDescent="0.2">
      <c r="A1060" s="40" t="s">
        <v>857</v>
      </c>
      <c r="B1060" s="114">
        <v>2015</v>
      </c>
      <c r="C1060" s="24" t="s">
        <v>73</v>
      </c>
      <c r="D1060" s="24" t="s">
        <v>39</v>
      </c>
      <c r="E1060" s="210">
        <v>7.27</v>
      </c>
      <c r="F1060" s="210">
        <v>7.09</v>
      </c>
      <c r="G1060" s="210">
        <v>54.68</v>
      </c>
      <c r="H1060" s="210">
        <v>15.42</v>
      </c>
      <c r="I1060" s="210">
        <v>19.41</v>
      </c>
      <c r="J1060" s="210">
        <v>20.37</v>
      </c>
      <c r="K1060" s="210">
        <v>8.76</v>
      </c>
      <c r="L1060" s="210">
        <v>7</v>
      </c>
      <c r="M1060" s="210">
        <v>5.25</v>
      </c>
      <c r="N1060" s="210">
        <v>44</v>
      </c>
      <c r="O1060" s="210">
        <v>15.38</v>
      </c>
      <c r="P1060" s="210">
        <v>15.13</v>
      </c>
      <c r="Q1060" s="210">
        <v>20.25</v>
      </c>
      <c r="R1060" s="210">
        <v>7</v>
      </c>
    </row>
    <row r="1061" spans="1:18" s="104" customFormat="1" x14ac:dyDescent="0.2">
      <c r="A1061" s="40" t="s">
        <v>858</v>
      </c>
      <c r="B1061" s="114">
        <v>2015</v>
      </c>
      <c r="C1061" s="24" t="s">
        <v>74</v>
      </c>
      <c r="D1061" s="24" t="s">
        <v>39</v>
      </c>
      <c r="E1061" s="210">
        <v>6.19</v>
      </c>
      <c r="F1061" s="210">
        <v>6.42</v>
      </c>
      <c r="G1061" s="210">
        <v>6.63</v>
      </c>
      <c r="H1061" s="210">
        <v>13.37</v>
      </c>
      <c r="I1061" s="210">
        <v>18.54</v>
      </c>
      <c r="J1061" s="210">
        <v>7.81</v>
      </c>
      <c r="K1061" s="210">
        <v>6.53</v>
      </c>
      <c r="L1061" s="210">
        <v>4.55</v>
      </c>
      <c r="M1061" s="210">
        <v>5.25</v>
      </c>
      <c r="N1061" s="210">
        <v>6.75</v>
      </c>
      <c r="O1061" s="210">
        <v>11.5</v>
      </c>
      <c r="P1061" s="210">
        <v>14.75</v>
      </c>
      <c r="Q1061" s="210">
        <v>8.3800000000000008</v>
      </c>
      <c r="R1061" s="210">
        <v>5.25</v>
      </c>
    </row>
    <row r="1062" spans="1:18" s="104" customFormat="1" x14ac:dyDescent="0.2">
      <c r="A1062" s="40" t="s">
        <v>859</v>
      </c>
      <c r="B1062" s="114">
        <v>2015</v>
      </c>
      <c r="C1062" s="24" t="s">
        <v>75</v>
      </c>
      <c r="D1062" s="24" t="s">
        <v>39</v>
      </c>
      <c r="E1062" s="210">
        <v>7.75</v>
      </c>
      <c r="F1062" s="210">
        <v>0</v>
      </c>
      <c r="G1062" s="210">
        <v>3.29</v>
      </c>
      <c r="H1062" s="210">
        <v>0</v>
      </c>
      <c r="I1062" s="210">
        <v>13.43</v>
      </c>
      <c r="J1062" s="210">
        <v>0</v>
      </c>
      <c r="K1062" s="210">
        <v>7.98</v>
      </c>
      <c r="L1062" s="210">
        <v>3</v>
      </c>
      <c r="M1062" s="210">
        <v>0</v>
      </c>
      <c r="N1062" s="210">
        <v>2</v>
      </c>
      <c r="O1062" s="210">
        <v>0</v>
      </c>
      <c r="P1062" s="210">
        <v>11.13</v>
      </c>
      <c r="Q1062" s="210">
        <v>0</v>
      </c>
      <c r="R1062" s="210">
        <v>3.5</v>
      </c>
    </row>
    <row r="1063" spans="1:18" s="104" customFormat="1" x14ac:dyDescent="0.2">
      <c r="A1063" s="40" t="s">
        <v>860</v>
      </c>
      <c r="B1063" s="114">
        <v>2015</v>
      </c>
      <c r="C1063" s="24" t="s">
        <v>76</v>
      </c>
      <c r="D1063" s="24" t="s">
        <v>39</v>
      </c>
      <c r="E1063" s="210">
        <v>10.02</v>
      </c>
      <c r="F1063" s="210">
        <v>9.25</v>
      </c>
      <c r="G1063" s="210">
        <v>0</v>
      </c>
      <c r="H1063" s="210">
        <v>0</v>
      </c>
      <c r="I1063" s="210">
        <v>0</v>
      </c>
      <c r="J1063" s="210">
        <v>0</v>
      </c>
      <c r="K1063" s="210">
        <v>9.39</v>
      </c>
      <c r="L1063" s="210">
        <v>7.75</v>
      </c>
      <c r="M1063" s="210">
        <v>7</v>
      </c>
      <c r="N1063" s="210">
        <v>0</v>
      </c>
      <c r="O1063" s="210">
        <v>0</v>
      </c>
      <c r="P1063" s="210">
        <v>0</v>
      </c>
      <c r="Q1063" s="210">
        <v>0</v>
      </c>
      <c r="R1063" s="210">
        <v>7</v>
      </c>
    </row>
    <row r="1064" spans="1:18" s="104" customFormat="1" x14ac:dyDescent="0.2">
      <c r="A1064" s="40" t="s">
        <v>861</v>
      </c>
      <c r="B1064" s="114">
        <v>2015</v>
      </c>
      <c r="C1064" s="24" t="s">
        <v>77</v>
      </c>
      <c r="D1064" s="24" t="s">
        <v>39</v>
      </c>
      <c r="E1064" s="210">
        <v>7.31</v>
      </c>
      <c r="F1064" s="210">
        <v>14.93</v>
      </c>
      <c r="G1064" s="210">
        <v>24.6</v>
      </c>
      <c r="H1064" s="210">
        <v>16.350000000000001</v>
      </c>
      <c r="I1064" s="210">
        <v>15.54</v>
      </c>
      <c r="J1064" s="210">
        <v>29.64</v>
      </c>
      <c r="K1064" s="210">
        <v>9.6</v>
      </c>
      <c r="L1064" s="210">
        <v>6</v>
      </c>
      <c r="M1064" s="210">
        <v>11</v>
      </c>
      <c r="N1064" s="210">
        <v>25</v>
      </c>
      <c r="O1064" s="210">
        <v>13</v>
      </c>
      <c r="P1064" s="210">
        <v>14.13</v>
      </c>
      <c r="Q1064" s="210">
        <v>26</v>
      </c>
      <c r="R1064" s="210">
        <v>7</v>
      </c>
    </row>
    <row r="1065" spans="1:18" s="104" customFormat="1" x14ac:dyDescent="0.2">
      <c r="A1065" s="40" t="s">
        <v>862</v>
      </c>
      <c r="B1065" s="114">
        <v>2015</v>
      </c>
      <c r="C1065" s="24" t="s">
        <v>78</v>
      </c>
      <c r="D1065" s="24" t="s">
        <v>39</v>
      </c>
      <c r="E1065" s="210">
        <v>8.8800000000000008</v>
      </c>
      <c r="F1065" s="210">
        <v>9.52</v>
      </c>
      <c r="G1065" s="210">
        <v>10.86</v>
      </c>
      <c r="H1065" s="210">
        <v>15.07</v>
      </c>
      <c r="I1065" s="210">
        <v>7.64</v>
      </c>
      <c r="J1065" s="210">
        <v>17.72</v>
      </c>
      <c r="K1065" s="210">
        <v>10.44</v>
      </c>
      <c r="L1065" s="210">
        <v>7</v>
      </c>
      <c r="M1065" s="210">
        <v>7</v>
      </c>
      <c r="N1065" s="210">
        <v>7</v>
      </c>
      <c r="O1065" s="210">
        <v>14</v>
      </c>
      <c r="P1065" s="210">
        <v>7.5</v>
      </c>
      <c r="Q1065" s="210">
        <v>14.25</v>
      </c>
      <c r="R1065" s="210">
        <v>7</v>
      </c>
    </row>
    <row r="1066" spans="1:18" s="104" customFormat="1" x14ac:dyDescent="0.2">
      <c r="A1066" s="40" t="s">
        <v>863</v>
      </c>
      <c r="B1066" s="114">
        <v>2015</v>
      </c>
      <c r="C1066" s="24" t="s">
        <v>79</v>
      </c>
      <c r="D1066" s="24" t="s">
        <v>39</v>
      </c>
      <c r="E1066" s="210">
        <v>7.54</v>
      </c>
      <c r="F1066" s="210">
        <v>13.67</v>
      </c>
      <c r="G1066" s="210">
        <v>17.5</v>
      </c>
      <c r="H1066" s="210">
        <v>15</v>
      </c>
      <c r="I1066" s="210">
        <v>0</v>
      </c>
      <c r="J1066" s="210">
        <v>0</v>
      </c>
      <c r="K1066" s="210">
        <v>7.78</v>
      </c>
      <c r="L1066" s="210">
        <v>6.33</v>
      </c>
      <c r="M1066" s="210">
        <v>13.42</v>
      </c>
      <c r="N1066" s="210">
        <v>17.5</v>
      </c>
      <c r="O1066" s="210">
        <v>13.75</v>
      </c>
      <c r="P1066" s="210">
        <v>0</v>
      </c>
      <c r="Q1066" s="210">
        <v>0</v>
      </c>
      <c r="R1066" s="210">
        <v>6.5</v>
      </c>
    </row>
    <row r="1067" spans="1:18" s="104" customFormat="1" x14ac:dyDescent="0.2">
      <c r="A1067" s="40" t="s">
        <v>864</v>
      </c>
      <c r="B1067" s="114">
        <v>2015</v>
      </c>
      <c r="C1067" s="24" t="s">
        <v>80</v>
      </c>
      <c r="D1067" s="24" t="s">
        <v>39</v>
      </c>
      <c r="E1067" s="210">
        <v>10.130000000000001</v>
      </c>
      <c r="F1067" s="210">
        <v>7.94</v>
      </c>
      <c r="G1067" s="210">
        <v>0</v>
      </c>
      <c r="H1067" s="210">
        <v>15.53</v>
      </c>
      <c r="I1067" s="210">
        <v>0</v>
      </c>
      <c r="J1067" s="210">
        <v>0</v>
      </c>
      <c r="K1067" s="210">
        <v>8.4600000000000009</v>
      </c>
      <c r="L1067" s="210">
        <v>9.23</v>
      </c>
      <c r="M1067" s="210">
        <v>7</v>
      </c>
      <c r="N1067" s="210">
        <v>0</v>
      </c>
      <c r="O1067" s="210">
        <v>11.75</v>
      </c>
      <c r="P1067" s="210">
        <v>0</v>
      </c>
      <c r="Q1067" s="210">
        <v>0</v>
      </c>
      <c r="R1067" s="210">
        <v>7</v>
      </c>
    </row>
    <row r="1068" spans="1:18" s="104" customFormat="1" x14ac:dyDescent="0.2">
      <c r="A1068" s="40" t="s">
        <v>865</v>
      </c>
      <c r="B1068" s="114">
        <v>2015</v>
      </c>
      <c r="C1068" s="24" t="s">
        <v>24</v>
      </c>
      <c r="D1068" s="24" t="s">
        <v>39</v>
      </c>
      <c r="E1068" s="210">
        <v>7.49</v>
      </c>
      <c r="F1068" s="210">
        <v>9.9</v>
      </c>
      <c r="G1068" s="210">
        <v>16.38</v>
      </c>
      <c r="H1068" s="210">
        <v>16.03</v>
      </c>
      <c r="I1068" s="210">
        <v>14.01</v>
      </c>
      <c r="J1068" s="210">
        <v>17.260000000000002</v>
      </c>
      <c r="K1068" s="210">
        <v>9.1300000000000008</v>
      </c>
      <c r="L1068" s="210">
        <v>6.25</v>
      </c>
      <c r="M1068" s="210">
        <v>7.5</v>
      </c>
      <c r="N1068" s="210">
        <v>7.25</v>
      </c>
      <c r="O1068" s="210">
        <v>13.5</v>
      </c>
      <c r="P1068" s="210">
        <v>10.5</v>
      </c>
      <c r="Q1068" s="210">
        <v>14</v>
      </c>
      <c r="R1068" s="210">
        <v>7</v>
      </c>
    </row>
    <row r="1069" spans="1:18" x14ac:dyDescent="0.2">
      <c r="A1069" s="40" t="s">
        <v>555</v>
      </c>
      <c r="B1069" s="114">
        <v>2013</v>
      </c>
      <c r="C1069" s="24" t="s">
        <v>49</v>
      </c>
      <c r="D1069" s="24" t="s">
        <v>596</v>
      </c>
      <c r="E1069" s="209">
        <v>9.3000000000000007</v>
      </c>
      <c r="F1069" s="209">
        <v>16.38</v>
      </c>
      <c r="G1069" s="209">
        <v>18.7</v>
      </c>
      <c r="H1069" s="209">
        <v>24.06</v>
      </c>
      <c r="I1069" s="209">
        <v>15.25</v>
      </c>
      <c r="J1069" s="209">
        <v>16.25</v>
      </c>
      <c r="K1069" s="209">
        <v>15.35</v>
      </c>
      <c r="L1069" s="209">
        <v>8.75</v>
      </c>
      <c r="M1069" s="209">
        <v>7</v>
      </c>
      <c r="N1069" s="209">
        <v>12</v>
      </c>
      <c r="O1069" s="209">
        <v>23.25</v>
      </c>
      <c r="P1069" s="209">
        <v>15.25</v>
      </c>
      <c r="Q1069" s="209">
        <v>16.25</v>
      </c>
      <c r="R1069" s="209">
        <v>8.75</v>
      </c>
    </row>
    <row r="1070" spans="1:18" x14ac:dyDescent="0.2">
      <c r="A1070" s="40" t="s">
        <v>556</v>
      </c>
      <c r="B1070" s="114">
        <v>2013</v>
      </c>
      <c r="C1070" s="24" t="s">
        <v>50</v>
      </c>
      <c r="D1070" s="24" t="s">
        <v>596</v>
      </c>
      <c r="E1070" s="209">
        <v>6.04</v>
      </c>
      <c r="F1070" s="209">
        <v>19.41</v>
      </c>
      <c r="G1070" s="209">
        <v>0</v>
      </c>
      <c r="H1070" s="209">
        <v>22.87</v>
      </c>
      <c r="I1070" s="209">
        <v>0</v>
      </c>
      <c r="J1070" s="209">
        <v>0</v>
      </c>
      <c r="K1070" s="209">
        <v>14.28</v>
      </c>
      <c r="L1070" s="209">
        <v>4.38</v>
      </c>
      <c r="M1070" s="209">
        <v>11</v>
      </c>
      <c r="N1070" s="209">
        <v>0</v>
      </c>
      <c r="O1070" s="209">
        <v>18</v>
      </c>
      <c r="P1070" s="209">
        <v>0</v>
      </c>
      <c r="Q1070" s="209">
        <v>0</v>
      </c>
      <c r="R1070" s="209">
        <v>7</v>
      </c>
    </row>
    <row r="1071" spans="1:18" x14ac:dyDescent="0.2">
      <c r="A1071" s="40" t="s">
        <v>557</v>
      </c>
      <c r="B1071" s="114">
        <v>2013</v>
      </c>
      <c r="C1071" s="24" t="s">
        <v>51</v>
      </c>
      <c r="D1071" s="24" t="s">
        <v>596</v>
      </c>
      <c r="E1071" s="209">
        <v>3.49</v>
      </c>
      <c r="F1071" s="209">
        <v>19.47</v>
      </c>
      <c r="G1071" s="209">
        <v>14.55</v>
      </c>
      <c r="H1071" s="209">
        <v>9.42</v>
      </c>
      <c r="I1071" s="209">
        <v>11.33</v>
      </c>
      <c r="J1071" s="209">
        <v>0</v>
      </c>
      <c r="K1071" s="209">
        <v>7.2</v>
      </c>
      <c r="L1071" s="209">
        <v>2</v>
      </c>
      <c r="M1071" s="209">
        <v>14</v>
      </c>
      <c r="N1071" s="209">
        <v>14</v>
      </c>
      <c r="O1071" s="209">
        <v>5</v>
      </c>
      <c r="P1071" s="209">
        <v>10.5</v>
      </c>
      <c r="Q1071" s="209">
        <v>0</v>
      </c>
      <c r="R1071" s="209">
        <v>3.5</v>
      </c>
    </row>
    <row r="1072" spans="1:18" x14ac:dyDescent="0.2">
      <c r="A1072" s="40" t="s">
        <v>558</v>
      </c>
      <c r="B1072" s="114">
        <v>2013</v>
      </c>
      <c r="C1072" s="24" t="s">
        <v>52</v>
      </c>
      <c r="D1072" s="24" t="s">
        <v>596</v>
      </c>
      <c r="E1072" s="209">
        <v>13.08</v>
      </c>
      <c r="F1072" s="209">
        <v>11.03</v>
      </c>
      <c r="G1072" s="209">
        <v>46</v>
      </c>
      <c r="H1072" s="209">
        <v>22</v>
      </c>
      <c r="I1072" s="209">
        <v>0</v>
      </c>
      <c r="J1072" s="209">
        <v>7</v>
      </c>
      <c r="K1072" s="209">
        <v>12.04</v>
      </c>
      <c r="L1072" s="209">
        <v>12.5</v>
      </c>
      <c r="M1072" s="209">
        <v>8</v>
      </c>
      <c r="N1072" s="209">
        <v>46</v>
      </c>
      <c r="O1072" s="209">
        <v>22</v>
      </c>
      <c r="P1072" s="209">
        <v>0</v>
      </c>
      <c r="Q1072" s="209">
        <v>7</v>
      </c>
      <c r="R1072" s="209">
        <v>11</v>
      </c>
    </row>
    <row r="1073" spans="1:18" x14ac:dyDescent="0.2">
      <c r="A1073" s="40" t="s">
        <v>559</v>
      </c>
      <c r="B1073" s="114">
        <v>2013</v>
      </c>
      <c r="C1073" s="24" t="s">
        <v>53</v>
      </c>
      <c r="D1073" s="24" t="s">
        <v>596</v>
      </c>
      <c r="E1073" s="209">
        <v>38.630000000000003</v>
      </c>
      <c r="F1073" s="209">
        <v>10.55</v>
      </c>
      <c r="G1073" s="209">
        <v>31.13</v>
      </c>
      <c r="H1073" s="209">
        <v>0</v>
      </c>
      <c r="I1073" s="209">
        <v>0</v>
      </c>
      <c r="J1073" s="209">
        <v>25.44</v>
      </c>
      <c r="K1073" s="209">
        <v>18.02</v>
      </c>
      <c r="L1073" s="209">
        <v>38.630000000000003</v>
      </c>
      <c r="M1073" s="209">
        <v>5</v>
      </c>
      <c r="N1073" s="209">
        <v>18.5</v>
      </c>
      <c r="O1073" s="209">
        <v>0</v>
      </c>
      <c r="P1073" s="209">
        <v>0</v>
      </c>
      <c r="Q1073" s="209">
        <v>24.38</v>
      </c>
      <c r="R1073" s="209">
        <v>9</v>
      </c>
    </row>
    <row r="1074" spans="1:18" x14ac:dyDescent="0.2">
      <c r="A1074" s="40" t="s">
        <v>560</v>
      </c>
      <c r="B1074" s="114">
        <v>2013</v>
      </c>
      <c r="C1074" s="24" t="s">
        <v>54</v>
      </c>
      <c r="D1074" s="24" t="s">
        <v>596</v>
      </c>
      <c r="E1074" s="209">
        <v>13.93</v>
      </c>
      <c r="F1074" s="209">
        <v>24.73</v>
      </c>
      <c r="G1074" s="209">
        <v>20.86</v>
      </c>
      <c r="H1074" s="209">
        <v>24.13</v>
      </c>
      <c r="I1074" s="209">
        <v>0</v>
      </c>
      <c r="J1074" s="209">
        <v>6</v>
      </c>
      <c r="K1074" s="209">
        <v>22.91</v>
      </c>
      <c r="L1074" s="209">
        <v>9.75</v>
      </c>
      <c r="M1074" s="209">
        <v>10</v>
      </c>
      <c r="N1074" s="209">
        <v>10.5</v>
      </c>
      <c r="O1074" s="209">
        <v>20.75</v>
      </c>
      <c r="P1074" s="209">
        <v>0</v>
      </c>
      <c r="Q1074" s="209">
        <v>6</v>
      </c>
      <c r="R1074" s="209">
        <v>10.25</v>
      </c>
    </row>
    <row r="1075" spans="1:18" x14ac:dyDescent="0.2">
      <c r="A1075" s="40" t="s">
        <v>561</v>
      </c>
      <c r="B1075" s="114">
        <v>2013</v>
      </c>
      <c r="C1075" s="24" t="s">
        <v>55</v>
      </c>
      <c r="D1075" s="24" t="s">
        <v>596</v>
      </c>
      <c r="E1075" s="209">
        <v>5.68</v>
      </c>
      <c r="F1075" s="209">
        <v>18.59</v>
      </c>
      <c r="G1075" s="209">
        <v>13.93</v>
      </c>
      <c r="H1075" s="209">
        <v>28.58</v>
      </c>
      <c r="I1075" s="209">
        <v>15.91</v>
      </c>
      <c r="J1075" s="209">
        <v>29.25</v>
      </c>
      <c r="K1075" s="209">
        <v>11.04</v>
      </c>
      <c r="L1075" s="209">
        <v>1.25</v>
      </c>
      <c r="M1075" s="209">
        <v>8.75</v>
      </c>
      <c r="N1075" s="209">
        <v>9.5</v>
      </c>
      <c r="O1075" s="209">
        <v>31.13</v>
      </c>
      <c r="P1075" s="209">
        <v>9.5</v>
      </c>
      <c r="Q1075" s="209">
        <v>29.25</v>
      </c>
      <c r="R1075" s="209">
        <v>6</v>
      </c>
    </row>
    <row r="1076" spans="1:18" x14ac:dyDescent="0.2">
      <c r="A1076" s="40" t="s">
        <v>562</v>
      </c>
      <c r="B1076" s="114">
        <v>2013</v>
      </c>
      <c r="C1076" s="24" t="s">
        <v>56</v>
      </c>
      <c r="D1076" s="24" t="s">
        <v>596</v>
      </c>
      <c r="E1076" s="209">
        <v>9.92</v>
      </c>
      <c r="F1076" s="209">
        <v>40.19</v>
      </c>
      <c r="G1076" s="209">
        <v>26.82</v>
      </c>
      <c r="H1076" s="209">
        <v>16.41</v>
      </c>
      <c r="I1076" s="209">
        <v>58</v>
      </c>
      <c r="J1076" s="209">
        <v>39.5</v>
      </c>
      <c r="K1076" s="209">
        <v>25.72</v>
      </c>
      <c r="L1076" s="209">
        <v>6.37</v>
      </c>
      <c r="M1076" s="209">
        <v>17.5</v>
      </c>
      <c r="N1076" s="209">
        <v>12.5</v>
      </c>
      <c r="O1076" s="209">
        <v>14</v>
      </c>
      <c r="P1076" s="209">
        <v>22</v>
      </c>
      <c r="Q1076" s="209">
        <v>39.5</v>
      </c>
      <c r="R1076" s="209">
        <v>10.94</v>
      </c>
    </row>
    <row r="1077" spans="1:18" x14ac:dyDescent="0.2">
      <c r="A1077" s="40" t="s">
        <v>563</v>
      </c>
      <c r="B1077" s="114">
        <v>2013</v>
      </c>
      <c r="C1077" s="24" t="s">
        <v>57</v>
      </c>
      <c r="D1077" s="24" t="s">
        <v>596</v>
      </c>
      <c r="E1077" s="209">
        <v>6.43</v>
      </c>
      <c r="F1077" s="209">
        <v>23.89</v>
      </c>
      <c r="G1077" s="209">
        <v>70.540000000000006</v>
      </c>
      <c r="H1077" s="209">
        <v>10.63</v>
      </c>
      <c r="I1077" s="209">
        <v>18.510000000000002</v>
      </c>
      <c r="J1077" s="209">
        <v>18.059999999999999</v>
      </c>
      <c r="K1077" s="209">
        <v>34.090000000000003</v>
      </c>
      <c r="L1077" s="209">
        <v>4.38</v>
      </c>
      <c r="M1077" s="209">
        <v>10.67</v>
      </c>
      <c r="N1077" s="209">
        <v>85.12</v>
      </c>
      <c r="O1077" s="209">
        <v>9.3000000000000007</v>
      </c>
      <c r="P1077" s="209">
        <v>17.5</v>
      </c>
      <c r="Q1077" s="209">
        <v>20.12</v>
      </c>
      <c r="R1077" s="209">
        <v>16.64</v>
      </c>
    </row>
    <row r="1078" spans="1:18" x14ac:dyDescent="0.2">
      <c r="A1078" s="40" t="s">
        <v>564</v>
      </c>
      <c r="B1078" s="114">
        <v>2013</v>
      </c>
      <c r="C1078" s="24" t="s">
        <v>58</v>
      </c>
      <c r="D1078" s="24" t="s">
        <v>596</v>
      </c>
      <c r="E1078" s="209">
        <v>6.4</v>
      </c>
      <c r="F1078" s="209">
        <v>21.69</v>
      </c>
      <c r="G1078" s="209">
        <v>32.06</v>
      </c>
      <c r="H1078" s="209">
        <v>20.13</v>
      </c>
      <c r="I1078" s="209">
        <v>13.75</v>
      </c>
      <c r="J1078" s="209">
        <v>23.08</v>
      </c>
      <c r="K1078" s="209">
        <v>26.95</v>
      </c>
      <c r="L1078" s="209">
        <v>2.5</v>
      </c>
      <c r="M1078" s="209">
        <v>10.5</v>
      </c>
      <c r="N1078" s="209">
        <v>15.5</v>
      </c>
      <c r="O1078" s="209">
        <v>10.63</v>
      </c>
      <c r="P1078" s="209">
        <v>13.75</v>
      </c>
      <c r="Q1078" s="209">
        <v>15</v>
      </c>
      <c r="R1078" s="209">
        <v>12</v>
      </c>
    </row>
    <row r="1079" spans="1:18" x14ac:dyDescent="0.2">
      <c r="A1079" s="40" t="s">
        <v>565</v>
      </c>
      <c r="B1079" s="114">
        <v>2013</v>
      </c>
      <c r="C1079" s="24" t="s">
        <v>59</v>
      </c>
      <c r="D1079" s="24" t="s">
        <v>596</v>
      </c>
      <c r="E1079" s="209">
        <v>8.2799999999999994</v>
      </c>
      <c r="F1079" s="209">
        <v>15.85</v>
      </c>
      <c r="G1079" s="209">
        <v>0</v>
      </c>
      <c r="H1079" s="209">
        <v>23.91</v>
      </c>
      <c r="I1079" s="209">
        <v>0</v>
      </c>
      <c r="J1079" s="209">
        <v>0</v>
      </c>
      <c r="K1079" s="209">
        <v>13.74</v>
      </c>
      <c r="L1079" s="209">
        <v>5.4</v>
      </c>
      <c r="M1079" s="209">
        <v>15.75</v>
      </c>
      <c r="N1079" s="209">
        <v>0</v>
      </c>
      <c r="O1079" s="209">
        <v>22.19</v>
      </c>
      <c r="P1079" s="209">
        <v>0</v>
      </c>
      <c r="Q1079" s="209">
        <v>0</v>
      </c>
      <c r="R1079" s="209">
        <v>10.89</v>
      </c>
    </row>
    <row r="1080" spans="1:18" x14ac:dyDescent="0.2">
      <c r="A1080" s="40" t="s">
        <v>566</v>
      </c>
      <c r="B1080" s="114">
        <v>2013</v>
      </c>
      <c r="C1080" s="24" t="s">
        <v>60</v>
      </c>
      <c r="D1080" s="24" t="s">
        <v>596</v>
      </c>
      <c r="E1080" s="209">
        <v>5.88</v>
      </c>
      <c r="F1080" s="209">
        <v>18.940000000000001</v>
      </c>
      <c r="G1080" s="209">
        <v>29.94</v>
      </c>
      <c r="H1080" s="209">
        <v>19.79</v>
      </c>
      <c r="I1080" s="209">
        <v>25.11</v>
      </c>
      <c r="J1080" s="209">
        <v>12.79</v>
      </c>
      <c r="K1080" s="209">
        <v>19.89</v>
      </c>
      <c r="L1080" s="209">
        <v>3.5</v>
      </c>
      <c r="M1080" s="209">
        <v>12</v>
      </c>
      <c r="N1080" s="209">
        <v>16</v>
      </c>
      <c r="O1080" s="209">
        <v>17.63</v>
      </c>
      <c r="P1080" s="209">
        <v>19.25</v>
      </c>
      <c r="Q1080" s="209">
        <v>9.5</v>
      </c>
      <c r="R1080" s="209">
        <v>9</v>
      </c>
    </row>
    <row r="1081" spans="1:18" x14ac:dyDescent="0.2">
      <c r="A1081" s="40" t="s">
        <v>567</v>
      </c>
      <c r="B1081" s="114">
        <v>2013</v>
      </c>
      <c r="C1081" s="24" t="s">
        <v>61</v>
      </c>
      <c r="D1081" s="24" t="s">
        <v>596</v>
      </c>
      <c r="E1081" s="209">
        <v>12.09</v>
      </c>
      <c r="F1081" s="209">
        <v>0</v>
      </c>
      <c r="G1081" s="209">
        <v>0</v>
      </c>
      <c r="H1081" s="209">
        <v>0</v>
      </c>
      <c r="I1081" s="209">
        <v>0</v>
      </c>
      <c r="J1081" s="209">
        <v>0</v>
      </c>
      <c r="K1081" s="209">
        <v>12.09</v>
      </c>
      <c r="L1081" s="209">
        <v>7.25</v>
      </c>
      <c r="M1081" s="209">
        <v>0</v>
      </c>
      <c r="N1081" s="209">
        <v>0</v>
      </c>
      <c r="O1081" s="209">
        <v>0</v>
      </c>
      <c r="P1081" s="209">
        <v>0</v>
      </c>
      <c r="Q1081" s="209">
        <v>0</v>
      </c>
      <c r="R1081" s="209">
        <v>7.25</v>
      </c>
    </row>
    <row r="1082" spans="1:18" x14ac:dyDescent="0.2">
      <c r="A1082" s="40" t="s">
        <v>568</v>
      </c>
      <c r="B1082" s="114">
        <v>2013</v>
      </c>
      <c r="C1082" s="24" t="s">
        <v>62</v>
      </c>
      <c r="D1082" s="24" t="s">
        <v>596</v>
      </c>
      <c r="E1082" s="209">
        <v>5.08</v>
      </c>
      <c r="F1082" s="209">
        <v>12.47</v>
      </c>
      <c r="G1082" s="209">
        <v>22.02</v>
      </c>
      <c r="H1082" s="209">
        <v>12.3</v>
      </c>
      <c r="I1082" s="209">
        <v>11.04</v>
      </c>
      <c r="J1082" s="209">
        <v>22.86</v>
      </c>
      <c r="K1082" s="209">
        <v>14.59</v>
      </c>
      <c r="L1082" s="209">
        <v>3.5</v>
      </c>
      <c r="M1082" s="209">
        <v>6</v>
      </c>
      <c r="N1082" s="209">
        <v>9.0299999999999994</v>
      </c>
      <c r="O1082" s="209">
        <v>10.43</v>
      </c>
      <c r="P1082" s="209">
        <v>9.5</v>
      </c>
      <c r="Q1082" s="209">
        <v>17.5</v>
      </c>
      <c r="R1082" s="209">
        <v>7</v>
      </c>
    </row>
    <row r="1083" spans="1:18" x14ac:dyDescent="0.2">
      <c r="A1083" s="40" t="s">
        <v>569</v>
      </c>
      <c r="B1083" s="114">
        <v>2013</v>
      </c>
      <c r="C1083" s="24" t="s">
        <v>63</v>
      </c>
      <c r="D1083" s="24" t="s">
        <v>596</v>
      </c>
      <c r="E1083" s="209">
        <v>19.59</v>
      </c>
      <c r="F1083" s="209">
        <v>20.260000000000002</v>
      </c>
      <c r="G1083" s="209">
        <v>34.799999999999997</v>
      </c>
      <c r="H1083" s="209">
        <v>27.19</v>
      </c>
      <c r="I1083" s="209">
        <v>22.44</v>
      </c>
      <c r="J1083" s="209">
        <v>34.81</v>
      </c>
      <c r="K1083" s="209">
        <v>26.49</v>
      </c>
      <c r="L1083" s="209">
        <v>8</v>
      </c>
      <c r="M1083" s="209">
        <v>10.5</v>
      </c>
      <c r="N1083" s="209">
        <v>21</v>
      </c>
      <c r="O1083" s="209">
        <v>16.13</v>
      </c>
      <c r="P1083" s="209">
        <v>15</v>
      </c>
      <c r="Q1083" s="209">
        <v>23.5</v>
      </c>
      <c r="R1083" s="209">
        <v>14</v>
      </c>
    </row>
    <row r="1084" spans="1:18" x14ac:dyDescent="0.2">
      <c r="A1084" s="40" t="s">
        <v>570</v>
      </c>
      <c r="B1084" s="114">
        <v>2013</v>
      </c>
      <c r="C1084" s="24" t="s">
        <v>64</v>
      </c>
      <c r="D1084" s="24" t="s">
        <v>596</v>
      </c>
      <c r="E1084" s="209">
        <v>10.72</v>
      </c>
      <c r="F1084" s="209">
        <v>24.35</v>
      </c>
      <c r="G1084" s="209">
        <v>0</v>
      </c>
      <c r="H1084" s="209">
        <v>44</v>
      </c>
      <c r="I1084" s="209">
        <v>0</v>
      </c>
      <c r="J1084" s="209">
        <v>0</v>
      </c>
      <c r="K1084" s="209">
        <v>11.18</v>
      </c>
      <c r="L1084" s="209">
        <v>7</v>
      </c>
      <c r="M1084" s="209">
        <v>7</v>
      </c>
      <c r="N1084" s="209">
        <v>0</v>
      </c>
      <c r="O1084" s="209">
        <v>44</v>
      </c>
      <c r="P1084" s="209">
        <v>0</v>
      </c>
      <c r="Q1084" s="209">
        <v>0</v>
      </c>
      <c r="R1084" s="209">
        <v>7</v>
      </c>
    </row>
    <row r="1085" spans="1:18" x14ac:dyDescent="0.2">
      <c r="A1085" s="40" t="s">
        <v>571</v>
      </c>
      <c r="B1085" s="114">
        <v>2013</v>
      </c>
      <c r="C1085" s="24" t="s">
        <v>65</v>
      </c>
      <c r="D1085" s="24" t="s">
        <v>596</v>
      </c>
      <c r="E1085" s="209">
        <v>5.83</v>
      </c>
      <c r="F1085" s="209">
        <v>12.79</v>
      </c>
      <c r="G1085" s="209">
        <v>0</v>
      </c>
      <c r="H1085" s="209">
        <v>19.989999999999998</v>
      </c>
      <c r="I1085" s="209">
        <v>0</v>
      </c>
      <c r="J1085" s="209">
        <v>22.5</v>
      </c>
      <c r="K1085" s="209">
        <v>9.5299999999999994</v>
      </c>
      <c r="L1085" s="209">
        <v>4</v>
      </c>
      <c r="M1085" s="209">
        <v>7</v>
      </c>
      <c r="N1085" s="209">
        <v>0</v>
      </c>
      <c r="O1085" s="209">
        <v>14.75</v>
      </c>
      <c r="P1085" s="209">
        <v>0</v>
      </c>
      <c r="Q1085" s="209">
        <v>18.5</v>
      </c>
      <c r="R1085" s="209">
        <v>5.38</v>
      </c>
    </row>
    <row r="1086" spans="1:18" x14ac:dyDescent="0.2">
      <c r="A1086" s="40" t="s">
        <v>572</v>
      </c>
      <c r="B1086" s="114">
        <v>2013</v>
      </c>
      <c r="C1086" s="24" t="s">
        <v>66</v>
      </c>
      <c r="D1086" s="24" t="s">
        <v>596</v>
      </c>
      <c r="E1086" s="209">
        <v>14.56</v>
      </c>
      <c r="F1086" s="209">
        <v>18.84</v>
      </c>
      <c r="G1086" s="209">
        <v>16.07</v>
      </c>
      <c r="H1086" s="209">
        <v>0</v>
      </c>
      <c r="I1086" s="209">
        <v>0</v>
      </c>
      <c r="J1086" s="209">
        <v>0</v>
      </c>
      <c r="K1086" s="209">
        <v>15.72</v>
      </c>
      <c r="L1086" s="209">
        <v>6.09</v>
      </c>
      <c r="M1086" s="209">
        <v>14</v>
      </c>
      <c r="N1086" s="209">
        <v>9.17</v>
      </c>
      <c r="O1086" s="209">
        <v>0</v>
      </c>
      <c r="P1086" s="209">
        <v>0</v>
      </c>
      <c r="Q1086" s="209">
        <v>0</v>
      </c>
      <c r="R1086" s="209">
        <v>7.5</v>
      </c>
    </row>
    <row r="1087" spans="1:18" x14ac:dyDescent="0.2">
      <c r="A1087" s="40" t="s">
        <v>573</v>
      </c>
      <c r="B1087" s="114">
        <v>2013</v>
      </c>
      <c r="C1087" s="24" t="s">
        <v>67</v>
      </c>
      <c r="D1087" s="24" t="s">
        <v>596</v>
      </c>
      <c r="E1087" s="209">
        <v>7.19</v>
      </c>
      <c r="F1087" s="209">
        <v>11.75</v>
      </c>
      <c r="G1087" s="209">
        <v>0</v>
      </c>
      <c r="H1087" s="209">
        <v>20.2</v>
      </c>
      <c r="I1087" s="209">
        <v>0</v>
      </c>
      <c r="J1087" s="209">
        <v>0</v>
      </c>
      <c r="K1087" s="209">
        <v>11.02</v>
      </c>
      <c r="L1087" s="209">
        <v>5</v>
      </c>
      <c r="M1087" s="209">
        <v>9</v>
      </c>
      <c r="N1087" s="209">
        <v>0</v>
      </c>
      <c r="O1087" s="209">
        <v>16</v>
      </c>
      <c r="P1087" s="209">
        <v>0</v>
      </c>
      <c r="Q1087" s="209">
        <v>0</v>
      </c>
      <c r="R1087" s="209">
        <v>8</v>
      </c>
    </row>
    <row r="1088" spans="1:18" x14ac:dyDescent="0.2">
      <c r="A1088" s="40" t="s">
        <v>574</v>
      </c>
      <c r="B1088" s="114">
        <v>2013</v>
      </c>
      <c r="C1088" s="24" t="s">
        <v>68</v>
      </c>
      <c r="D1088" s="24" t="s">
        <v>596</v>
      </c>
      <c r="E1088" s="209">
        <v>8.25</v>
      </c>
      <c r="F1088" s="209">
        <v>9.6300000000000008</v>
      </c>
      <c r="G1088" s="209">
        <v>18.420000000000002</v>
      </c>
      <c r="H1088" s="209">
        <v>16.75</v>
      </c>
      <c r="I1088" s="209">
        <v>18.829999999999998</v>
      </c>
      <c r="J1088" s="209">
        <v>26.75</v>
      </c>
      <c r="K1088" s="209">
        <v>13.37</v>
      </c>
      <c r="L1088" s="209">
        <v>3.5</v>
      </c>
      <c r="M1088" s="209">
        <v>4.38</v>
      </c>
      <c r="N1088" s="209">
        <v>10.88</v>
      </c>
      <c r="O1088" s="209">
        <v>16.75</v>
      </c>
      <c r="P1088" s="209">
        <v>18.88</v>
      </c>
      <c r="Q1088" s="209">
        <v>17.75</v>
      </c>
      <c r="R1088" s="209">
        <v>7</v>
      </c>
    </row>
    <row r="1089" spans="1:18" x14ac:dyDescent="0.2">
      <c r="A1089" s="40" t="s">
        <v>575</v>
      </c>
      <c r="B1089" s="114">
        <v>2013</v>
      </c>
      <c r="C1089" s="24" t="s">
        <v>69</v>
      </c>
      <c r="D1089" s="24" t="s">
        <v>596</v>
      </c>
      <c r="E1089" s="209">
        <v>6.69</v>
      </c>
      <c r="F1089" s="209">
        <v>35.47</v>
      </c>
      <c r="G1089" s="209">
        <v>0</v>
      </c>
      <c r="H1089" s="209">
        <v>22.21</v>
      </c>
      <c r="I1089" s="209">
        <v>0</v>
      </c>
      <c r="J1089" s="209">
        <v>0</v>
      </c>
      <c r="K1089" s="209">
        <v>31</v>
      </c>
      <c r="L1089" s="209">
        <v>5</v>
      </c>
      <c r="M1089" s="209">
        <v>15.5</v>
      </c>
      <c r="N1089" s="209">
        <v>0</v>
      </c>
      <c r="O1089" s="209">
        <v>13.75</v>
      </c>
      <c r="P1089" s="209">
        <v>0</v>
      </c>
      <c r="Q1089" s="209">
        <v>0</v>
      </c>
      <c r="R1089" s="209">
        <v>14</v>
      </c>
    </row>
    <row r="1090" spans="1:18" x14ac:dyDescent="0.2">
      <c r="A1090" s="40" t="s">
        <v>576</v>
      </c>
      <c r="B1090" s="114">
        <v>2013</v>
      </c>
      <c r="C1090" s="24" t="s">
        <v>70</v>
      </c>
      <c r="D1090" s="24" t="s">
        <v>596</v>
      </c>
      <c r="E1090" s="209">
        <v>6.33</v>
      </c>
      <c r="F1090" s="209">
        <v>15.48</v>
      </c>
      <c r="G1090" s="209">
        <v>0</v>
      </c>
      <c r="H1090" s="209">
        <v>17.510000000000002</v>
      </c>
      <c r="I1090" s="209">
        <v>0</v>
      </c>
      <c r="J1090" s="209">
        <v>0</v>
      </c>
      <c r="K1090" s="209">
        <v>8.7200000000000006</v>
      </c>
      <c r="L1090" s="209">
        <v>4.25</v>
      </c>
      <c r="M1090" s="209">
        <v>11.5</v>
      </c>
      <c r="N1090" s="209">
        <v>0</v>
      </c>
      <c r="O1090" s="209">
        <v>12.25</v>
      </c>
      <c r="P1090" s="209">
        <v>0</v>
      </c>
      <c r="Q1090" s="209">
        <v>0</v>
      </c>
      <c r="R1090" s="209">
        <v>5.75</v>
      </c>
    </row>
    <row r="1091" spans="1:18" x14ac:dyDescent="0.2">
      <c r="A1091" s="40" t="s">
        <v>577</v>
      </c>
      <c r="B1091" s="114">
        <v>2013</v>
      </c>
      <c r="C1091" s="24" t="s">
        <v>71</v>
      </c>
      <c r="D1091" s="24" t="s">
        <v>596</v>
      </c>
      <c r="E1091" s="209">
        <v>7.83</v>
      </c>
      <c r="F1091" s="209">
        <v>0</v>
      </c>
      <c r="G1091" s="209">
        <v>0</v>
      </c>
      <c r="H1091" s="209">
        <v>0</v>
      </c>
      <c r="I1091" s="209">
        <v>0</v>
      </c>
      <c r="J1091" s="209">
        <v>0</v>
      </c>
      <c r="K1091" s="209">
        <v>7.83</v>
      </c>
      <c r="L1091" s="209">
        <v>4.92</v>
      </c>
      <c r="M1091" s="209">
        <v>0</v>
      </c>
      <c r="N1091" s="209">
        <v>0</v>
      </c>
      <c r="O1091" s="209">
        <v>0</v>
      </c>
      <c r="P1091" s="209">
        <v>0</v>
      </c>
      <c r="Q1091" s="209">
        <v>0</v>
      </c>
      <c r="R1091" s="209">
        <v>4.92</v>
      </c>
    </row>
    <row r="1092" spans="1:18" x14ac:dyDescent="0.2">
      <c r="A1092" s="40" t="s">
        <v>578</v>
      </c>
      <c r="B1092" s="114">
        <v>2013</v>
      </c>
      <c r="C1092" s="24" t="s">
        <v>72</v>
      </c>
      <c r="D1092" s="24" t="s">
        <v>596</v>
      </c>
      <c r="E1092" s="209">
        <v>5.74</v>
      </c>
      <c r="F1092" s="209">
        <v>14.25</v>
      </c>
      <c r="G1092" s="209">
        <v>0</v>
      </c>
      <c r="H1092" s="209">
        <v>11.7</v>
      </c>
      <c r="I1092" s="209">
        <v>0</v>
      </c>
      <c r="J1092" s="209">
        <v>0</v>
      </c>
      <c r="K1092" s="209">
        <v>10.84</v>
      </c>
      <c r="L1092" s="209">
        <v>3.25</v>
      </c>
      <c r="M1092" s="209">
        <v>9.5</v>
      </c>
      <c r="N1092" s="209">
        <v>0</v>
      </c>
      <c r="O1092" s="209">
        <v>10.78</v>
      </c>
      <c r="P1092" s="209">
        <v>0</v>
      </c>
      <c r="Q1092" s="209">
        <v>0</v>
      </c>
      <c r="R1092" s="209">
        <v>5.25</v>
      </c>
    </row>
    <row r="1093" spans="1:18" x14ac:dyDescent="0.2">
      <c r="A1093" s="40" t="s">
        <v>579</v>
      </c>
      <c r="B1093" s="114">
        <v>2013</v>
      </c>
      <c r="C1093" s="24" t="s">
        <v>73</v>
      </c>
      <c r="D1093" s="24" t="s">
        <v>596</v>
      </c>
      <c r="E1093" s="209">
        <v>4.67</v>
      </c>
      <c r="F1093" s="209">
        <v>26.42</v>
      </c>
      <c r="G1093" s="209">
        <v>53.8</v>
      </c>
      <c r="H1093" s="209">
        <v>21</v>
      </c>
      <c r="I1093" s="209">
        <v>13.83</v>
      </c>
      <c r="J1093" s="209">
        <v>39.61</v>
      </c>
      <c r="K1093" s="209">
        <v>35.01</v>
      </c>
      <c r="L1093" s="209">
        <v>2</v>
      </c>
      <c r="M1093" s="209">
        <v>10.5</v>
      </c>
      <c r="N1093" s="209">
        <v>41.75</v>
      </c>
      <c r="O1093" s="209">
        <v>21.5</v>
      </c>
      <c r="P1093" s="209">
        <v>14.5</v>
      </c>
      <c r="Q1093" s="209">
        <v>38.75</v>
      </c>
      <c r="R1093" s="209">
        <v>15</v>
      </c>
    </row>
    <row r="1094" spans="1:18" x14ac:dyDescent="0.2">
      <c r="A1094" s="40" t="s">
        <v>580</v>
      </c>
      <c r="B1094" s="114">
        <v>2013</v>
      </c>
      <c r="C1094" s="24" t="s">
        <v>74</v>
      </c>
      <c r="D1094" s="24" t="s">
        <v>596</v>
      </c>
      <c r="E1094" s="209">
        <v>8.0399999999999991</v>
      </c>
      <c r="F1094" s="209">
        <v>6.04</v>
      </c>
      <c r="G1094" s="209">
        <v>10.33</v>
      </c>
      <c r="H1094" s="209">
        <v>25.83</v>
      </c>
      <c r="I1094" s="209">
        <v>0</v>
      </c>
      <c r="J1094" s="209">
        <v>54</v>
      </c>
      <c r="K1094" s="209">
        <v>8.19</v>
      </c>
      <c r="L1094" s="209">
        <v>4.9400000000000004</v>
      </c>
      <c r="M1094" s="209">
        <v>5.25</v>
      </c>
      <c r="N1094" s="209">
        <v>7.75</v>
      </c>
      <c r="O1094" s="209">
        <v>25.5</v>
      </c>
      <c r="P1094" s="209">
        <v>0</v>
      </c>
      <c r="Q1094" s="209">
        <v>54</v>
      </c>
      <c r="R1094" s="209">
        <v>5.25</v>
      </c>
    </row>
    <row r="1095" spans="1:18" x14ac:dyDescent="0.2">
      <c r="A1095" s="40" t="s">
        <v>581</v>
      </c>
      <c r="B1095" s="114">
        <v>2013</v>
      </c>
      <c r="C1095" s="24" t="s">
        <v>75</v>
      </c>
      <c r="D1095" s="24" t="s">
        <v>596</v>
      </c>
      <c r="E1095" s="209">
        <v>5.16</v>
      </c>
      <c r="F1095" s="209">
        <v>0</v>
      </c>
      <c r="G1095" s="209">
        <v>0</v>
      </c>
      <c r="H1095" s="209">
        <v>0</v>
      </c>
      <c r="I1095" s="209">
        <v>6.25</v>
      </c>
      <c r="J1095" s="209">
        <v>0</v>
      </c>
      <c r="K1095" s="209">
        <v>5.2</v>
      </c>
      <c r="L1095" s="209">
        <v>2</v>
      </c>
      <c r="M1095" s="209">
        <v>0</v>
      </c>
      <c r="N1095" s="209">
        <v>0</v>
      </c>
      <c r="O1095" s="209">
        <v>0</v>
      </c>
      <c r="P1095" s="209">
        <v>6.25</v>
      </c>
      <c r="Q1095" s="209">
        <v>0</v>
      </c>
      <c r="R1095" s="209">
        <v>2</v>
      </c>
    </row>
    <row r="1096" spans="1:18" x14ac:dyDescent="0.2">
      <c r="A1096" s="40" t="s">
        <v>582</v>
      </c>
      <c r="B1096" s="114">
        <v>2013</v>
      </c>
      <c r="C1096" s="24" t="s">
        <v>76</v>
      </c>
      <c r="D1096" s="24" t="s">
        <v>596</v>
      </c>
      <c r="E1096" s="209">
        <v>5.48</v>
      </c>
      <c r="F1096" s="209">
        <v>19.68</v>
      </c>
      <c r="G1096" s="209">
        <v>0</v>
      </c>
      <c r="H1096" s="209">
        <v>14.61</v>
      </c>
      <c r="I1096" s="209">
        <v>0</v>
      </c>
      <c r="J1096" s="209">
        <v>0</v>
      </c>
      <c r="K1096" s="209">
        <v>17.95</v>
      </c>
      <c r="L1096" s="209">
        <v>3</v>
      </c>
      <c r="M1096" s="209">
        <v>9</v>
      </c>
      <c r="N1096" s="209">
        <v>0</v>
      </c>
      <c r="O1096" s="209">
        <v>12.25</v>
      </c>
      <c r="P1096" s="209">
        <v>0</v>
      </c>
      <c r="Q1096" s="209">
        <v>0</v>
      </c>
      <c r="R1096" s="209">
        <v>8</v>
      </c>
    </row>
    <row r="1097" spans="1:18" x14ac:dyDescent="0.2">
      <c r="A1097" s="40" t="s">
        <v>583</v>
      </c>
      <c r="B1097" s="114">
        <v>2013</v>
      </c>
      <c r="C1097" s="24" t="s">
        <v>77</v>
      </c>
      <c r="D1097" s="24" t="s">
        <v>596</v>
      </c>
      <c r="E1097" s="209">
        <v>17.98</v>
      </c>
      <c r="F1097" s="209">
        <v>21.15</v>
      </c>
      <c r="G1097" s="209">
        <v>28.63</v>
      </c>
      <c r="H1097" s="209">
        <v>22.44</v>
      </c>
      <c r="I1097" s="209">
        <v>52</v>
      </c>
      <c r="J1097" s="209">
        <v>48.25</v>
      </c>
      <c r="K1097" s="209">
        <v>24.07</v>
      </c>
      <c r="L1097" s="209">
        <v>6</v>
      </c>
      <c r="M1097" s="209">
        <v>15</v>
      </c>
      <c r="N1097" s="209">
        <v>25</v>
      </c>
      <c r="O1097" s="209">
        <v>17.25</v>
      </c>
      <c r="P1097" s="209">
        <v>35</v>
      </c>
      <c r="Q1097" s="209">
        <v>43.5</v>
      </c>
      <c r="R1097" s="209">
        <v>16</v>
      </c>
    </row>
    <row r="1098" spans="1:18" x14ac:dyDescent="0.2">
      <c r="A1098" s="40" t="s">
        <v>584</v>
      </c>
      <c r="B1098" s="114">
        <v>2013</v>
      </c>
      <c r="C1098" s="24" t="s">
        <v>78</v>
      </c>
      <c r="D1098" s="24" t="s">
        <v>596</v>
      </c>
      <c r="E1098" s="209">
        <v>10.41</v>
      </c>
      <c r="F1098" s="209">
        <v>27.8</v>
      </c>
      <c r="G1098" s="209">
        <v>29.75</v>
      </c>
      <c r="H1098" s="209">
        <v>55.5</v>
      </c>
      <c r="I1098" s="209">
        <v>6.83</v>
      </c>
      <c r="J1098" s="209">
        <v>38.51</v>
      </c>
      <c r="K1098" s="209">
        <v>27.38</v>
      </c>
      <c r="L1098" s="209">
        <v>5.79</v>
      </c>
      <c r="M1098" s="209">
        <v>10.5</v>
      </c>
      <c r="N1098" s="209">
        <v>12</v>
      </c>
      <c r="O1098" s="209">
        <v>55.5</v>
      </c>
      <c r="P1098" s="209">
        <v>7.75</v>
      </c>
      <c r="Q1098" s="209">
        <v>22.5</v>
      </c>
      <c r="R1098" s="209">
        <v>10.5</v>
      </c>
    </row>
    <row r="1099" spans="1:18" x14ac:dyDescent="0.2">
      <c r="A1099" s="40" t="s">
        <v>585</v>
      </c>
      <c r="B1099" s="114">
        <v>2013</v>
      </c>
      <c r="C1099" s="24" t="s">
        <v>79</v>
      </c>
      <c r="D1099" s="24" t="s">
        <v>596</v>
      </c>
      <c r="E1099" s="209">
        <v>6.38</v>
      </c>
      <c r="F1099" s="209">
        <v>15.62</v>
      </c>
      <c r="G1099" s="209">
        <v>1.67</v>
      </c>
      <c r="H1099" s="209">
        <v>15.32</v>
      </c>
      <c r="I1099" s="209">
        <v>7</v>
      </c>
      <c r="J1099" s="209">
        <v>15.5</v>
      </c>
      <c r="K1099" s="209">
        <v>7.38</v>
      </c>
      <c r="L1099" s="209">
        <v>5</v>
      </c>
      <c r="M1099" s="209">
        <v>14.83</v>
      </c>
      <c r="N1099" s="209">
        <v>2</v>
      </c>
      <c r="O1099" s="209">
        <v>15.17</v>
      </c>
      <c r="P1099" s="209">
        <v>7</v>
      </c>
      <c r="Q1099" s="209">
        <v>15.5</v>
      </c>
      <c r="R1099" s="209">
        <v>5.25</v>
      </c>
    </row>
    <row r="1100" spans="1:18" x14ac:dyDescent="0.2">
      <c r="A1100" s="40" t="s">
        <v>586</v>
      </c>
      <c r="B1100" s="114">
        <v>2013</v>
      </c>
      <c r="C1100" s="24" t="s">
        <v>80</v>
      </c>
      <c r="D1100" s="24" t="s">
        <v>596</v>
      </c>
      <c r="E1100" s="209">
        <v>12.28</v>
      </c>
      <c r="F1100" s="209">
        <v>11.18</v>
      </c>
      <c r="G1100" s="209">
        <v>0</v>
      </c>
      <c r="H1100" s="209">
        <v>16.690000000000001</v>
      </c>
      <c r="I1100" s="209">
        <v>0</v>
      </c>
      <c r="J1100" s="209">
        <v>0</v>
      </c>
      <c r="K1100" s="209">
        <v>11.29</v>
      </c>
      <c r="L1100" s="209">
        <v>11.68</v>
      </c>
      <c r="M1100" s="209">
        <v>6.25</v>
      </c>
      <c r="N1100" s="209">
        <v>0</v>
      </c>
      <c r="O1100" s="209">
        <v>18.64</v>
      </c>
      <c r="P1100" s="209">
        <v>0</v>
      </c>
      <c r="Q1100" s="209">
        <v>0</v>
      </c>
      <c r="R1100" s="209">
        <v>7</v>
      </c>
    </row>
    <row r="1101" spans="1:18" x14ac:dyDescent="0.2">
      <c r="A1101" s="40" t="s">
        <v>587</v>
      </c>
      <c r="B1101" s="114">
        <v>2013</v>
      </c>
      <c r="C1101" s="24" t="s">
        <v>24</v>
      </c>
      <c r="D1101" s="24" t="s">
        <v>596</v>
      </c>
      <c r="E1101" s="209">
        <v>9.93</v>
      </c>
      <c r="F1101" s="209">
        <v>19.79</v>
      </c>
      <c r="G1101" s="209">
        <v>32.020000000000003</v>
      </c>
      <c r="H1101" s="209">
        <v>19.989999999999998</v>
      </c>
      <c r="I1101" s="209">
        <v>21.49</v>
      </c>
      <c r="J1101" s="209">
        <v>31.23</v>
      </c>
      <c r="K1101" s="209">
        <v>19.62</v>
      </c>
      <c r="L1101" s="209">
        <v>5</v>
      </c>
      <c r="M1101" s="209">
        <v>9.75</v>
      </c>
      <c r="N1101" s="209">
        <v>18</v>
      </c>
      <c r="O1101" s="209">
        <v>15</v>
      </c>
      <c r="P1101" s="209">
        <v>15</v>
      </c>
      <c r="Q1101" s="209">
        <v>22.5</v>
      </c>
      <c r="R1101" s="209">
        <v>9</v>
      </c>
    </row>
    <row r="1102" spans="1:18" s="104" customFormat="1" x14ac:dyDescent="0.2">
      <c r="A1102" s="40" t="s">
        <v>800</v>
      </c>
      <c r="B1102" s="114">
        <v>2014</v>
      </c>
      <c r="C1102" s="24" t="s">
        <v>49</v>
      </c>
      <c r="D1102" s="24" t="s">
        <v>596</v>
      </c>
      <c r="E1102" s="210">
        <v>0</v>
      </c>
      <c r="F1102" s="210">
        <v>15.13</v>
      </c>
      <c r="G1102" s="210">
        <v>21.1</v>
      </c>
      <c r="H1102" s="210">
        <v>0</v>
      </c>
      <c r="I1102" s="210">
        <v>0</v>
      </c>
      <c r="J1102" s="210">
        <v>15.08</v>
      </c>
      <c r="K1102" s="210">
        <v>18.27</v>
      </c>
      <c r="L1102" s="210">
        <v>0</v>
      </c>
      <c r="M1102" s="210">
        <v>8.75</v>
      </c>
      <c r="N1102" s="210">
        <v>10</v>
      </c>
      <c r="O1102" s="210">
        <v>0</v>
      </c>
      <c r="P1102" s="210">
        <v>0</v>
      </c>
      <c r="Q1102" s="210">
        <v>13.13</v>
      </c>
      <c r="R1102" s="210">
        <v>10</v>
      </c>
    </row>
    <row r="1103" spans="1:18" s="104" customFormat="1" x14ac:dyDescent="0.2">
      <c r="A1103" s="40" t="s">
        <v>801</v>
      </c>
      <c r="B1103" s="114">
        <v>2014</v>
      </c>
      <c r="C1103" s="24" t="s">
        <v>50</v>
      </c>
      <c r="D1103" s="24" t="s">
        <v>596</v>
      </c>
      <c r="E1103" s="210">
        <v>6.81</v>
      </c>
      <c r="F1103" s="210">
        <v>19.13</v>
      </c>
      <c r="G1103" s="210">
        <v>0</v>
      </c>
      <c r="H1103" s="210">
        <v>32.520000000000003</v>
      </c>
      <c r="I1103" s="210">
        <v>0</v>
      </c>
      <c r="J1103" s="210">
        <v>0</v>
      </c>
      <c r="K1103" s="210">
        <v>15.94</v>
      </c>
      <c r="L1103" s="210">
        <v>5</v>
      </c>
      <c r="M1103" s="210">
        <v>10</v>
      </c>
      <c r="N1103" s="210">
        <v>0</v>
      </c>
      <c r="O1103" s="210">
        <v>27</v>
      </c>
      <c r="P1103" s="210">
        <v>0</v>
      </c>
      <c r="Q1103" s="210">
        <v>0</v>
      </c>
      <c r="R1103" s="210">
        <v>7</v>
      </c>
    </row>
    <row r="1104" spans="1:18" s="104" customFormat="1" x14ac:dyDescent="0.2">
      <c r="A1104" s="40" t="s">
        <v>802</v>
      </c>
      <c r="B1104" s="114">
        <v>2014</v>
      </c>
      <c r="C1104" s="24" t="s">
        <v>51</v>
      </c>
      <c r="D1104" s="24" t="s">
        <v>596</v>
      </c>
      <c r="E1104" s="210">
        <v>6.36</v>
      </c>
      <c r="F1104" s="210">
        <v>16.809999999999999</v>
      </c>
      <c r="G1104" s="210">
        <v>11</v>
      </c>
      <c r="H1104" s="210">
        <v>27.11</v>
      </c>
      <c r="I1104" s="210">
        <v>18.510000000000002</v>
      </c>
      <c r="J1104" s="210">
        <v>39.5</v>
      </c>
      <c r="K1104" s="210">
        <v>8.7200000000000006</v>
      </c>
      <c r="L1104" s="210">
        <v>2</v>
      </c>
      <c r="M1104" s="210">
        <v>10.25</v>
      </c>
      <c r="N1104" s="210">
        <v>8.5</v>
      </c>
      <c r="O1104" s="210">
        <v>27.5</v>
      </c>
      <c r="P1104" s="210">
        <v>18.5</v>
      </c>
      <c r="Q1104" s="210">
        <v>39.5</v>
      </c>
      <c r="R1104" s="210">
        <v>2</v>
      </c>
    </row>
    <row r="1105" spans="1:18" s="104" customFormat="1" x14ac:dyDescent="0.2">
      <c r="A1105" s="40" t="s">
        <v>803</v>
      </c>
      <c r="B1105" s="114">
        <v>2014</v>
      </c>
      <c r="C1105" s="24" t="s">
        <v>52</v>
      </c>
      <c r="D1105" s="24" t="s">
        <v>596</v>
      </c>
      <c r="E1105" s="210">
        <v>10.83</v>
      </c>
      <c r="F1105" s="210">
        <v>11.78</v>
      </c>
      <c r="G1105" s="210">
        <v>26.25</v>
      </c>
      <c r="H1105" s="210">
        <v>25.67</v>
      </c>
      <c r="I1105" s="210">
        <v>0</v>
      </c>
      <c r="J1105" s="210">
        <v>0</v>
      </c>
      <c r="K1105" s="210">
        <v>12.99</v>
      </c>
      <c r="L1105" s="210">
        <v>9.8800000000000008</v>
      </c>
      <c r="M1105" s="210">
        <v>10.5</v>
      </c>
      <c r="N1105" s="210">
        <v>14.5</v>
      </c>
      <c r="O1105" s="210">
        <v>25.75</v>
      </c>
      <c r="P1105" s="210">
        <v>0</v>
      </c>
      <c r="Q1105" s="210">
        <v>0</v>
      </c>
      <c r="R1105" s="210">
        <v>10.5</v>
      </c>
    </row>
    <row r="1106" spans="1:18" s="104" customFormat="1" x14ac:dyDescent="0.2">
      <c r="A1106" s="40" t="s">
        <v>804</v>
      </c>
      <c r="B1106" s="114">
        <v>2014</v>
      </c>
      <c r="C1106" s="24" t="s">
        <v>53</v>
      </c>
      <c r="D1106" s="24" t="s">
        <v>596</v>
      </c>
      <c r="E1106" s="210">
        <v>30.87</v>
      </c>
      <c r="F1106" s="210">
        <v>9.74</v>
      </c>
      <c r="G1106" s="210">
        <v>35.18</v>
      </c>
      <c r="H1106" s="210">
        <v>0</v>
      </c>
      <c r="I1106" s="210">
        <v>0</v>
      </c>
      <c r="J1106" s="210">
        <v>21.6</v>
      </c>
      <c r="K1106" s="210">
        <v>18.96</v>
      </c>
      <c r="L1106" s="210">
        <v>15.37</v>
      </c>
      <c r="M1106" s="210">
        <v>6</v>
      </c>
      <c r="N1106" s="210">
        <v>18.5</v>
      </c>
      <c r="O1106" s="210">
        <v>0</v>
      </c>
      <c r="P1106" s="210">
        <v>0</v>
      </c>
      <c r="Q1106" s="210">
        <v>20.75</v>
      </c>
      <c r="R1106" s="210">
        <v>10.5</v>
      </c>
    </row>
    <row r="1107" spans="1:18" s="104" customFormat="1" x14ac:dyDescent="0.2">
      <c r="A1107" s="40" t="s">
        <v>805</v>
      </c>
      <c r="B1107" s="114">
        <v>2014</v>
      </c>
      <c r="C1107" s="24" t="s">
        <v>54</v>
      </c>
      <c r="D1107" s="24" t="s">
        <v>596</v>
      </c>
      <c r="E1107" s="210">
        <v>16.61</v>
      </c>
      <c r="F1107" s="210">
        <v>27.09</v>
      </c>
      <c r="G1107" s="210">
        <v>19.93</v>
      </c>
      <c r="H1107" s="210">
        <v>45.39</v>
      </c>
      <c r="I1107" s="210">
        <v>45.89</v>
      </c>
      <c r="J1107" s="210">
        <v>50.5</v>
      </c>
      <c r="K1107" s="210">
        <v>26.12</v>
      </c>
      <c r="L1107" s="210">
        <v>9.5</v>
      </c>
      <c r="M1107" s="210">
        <v>10.25</v>
      </c>
      <c r="N1107" s="210">
        <v>11.13</v>
      </c>
      <c r="O1107" s="210">
        <v>28.75</v>
      </c>
      <c r="P1107" s="210">
        <v>37.75</v>
      </c>
      <c r="Q1107" s="210">
        <v>24.5</v>
      </c>
      <c r="R1107" s="210">
        <v>12.13</v>
      </c>
    </row>
    <row r="1108" spans="1:18" s="104" customFormat="1" x14ac:dyDescent="0.2">
      <c r="A1108" s="40" t="s">
        <v>806</v>
      </c>
      <c r="B1108" s="114">
        <v>2014</v>
      </c>
      <c r="C1108" s="24" t="s">
        <v>55</v>
      </c>
      <c r="D1108" s="24" t="s">
        <v>596</v>
      </c>
      <c r="E1108" s="210">
        <v>5.49</v>
      </c>
      <c r="F1108" s="210">
        <v>19.440000000000001</v>
      </c>
      <c r="G1108" s="210">
        <v>11.15</v>
      </c>
      <c r="H1108" s="210">
        <v>29.31</v>
      </c>
      <c r="I1108" s="210">
        <v>17.28</v>
      </c>
      <c r="J1108" s="210">
        <v>20.420000000000002</v>
      </c>
      <c r="K1108" s="210">
        <v>11.25</v>
      </c>
      <c r="L1108" s="210">
        <v>1.34</v>
      </c>
      <c r="M1108" s="210">
        <v>8.75</v>
      </c>
      <c r="N1108" s="210">
        <v>7.75</v>
      </c>
      <c r="O1108" s="210">
        <v>31.53</v>
      </c>
      <c r="P1108" s="210">
        <v>7.05</v>
      </c>
      <c r="Q1108" s="210">
        <v>21.52</v>
      </c>
      <c r="R1108" s="210">
        <v>5</v>
      </c>
    </row>
    <row r="1109" spans="1:18" s="104" customFormat="1" x14ac:dyDescent="0.2">
      <c r="A1109" s="40" t="s">
        <v>807</v>
      </c>
      <c r="B1109" s="114">
        <v>2014</v>
      </c>
      <c r="C1109" s="24" t="s">
        <v>56</v>
      </c>
      <c r="D1109" s="24" t="s">
        <v>596</v>
      </c>
      <c r="E1109" s="210">
        <v>8.91</v>
      </c>
      <c r="F1109" s="210">
        <v>31.36</v>
      </c>
      <c r="G1109" s="210">
        <v>35.299999999999997</v>
      </c>
      <c r="H1109" s="210">
        <v>15.62</v>
      </c>
      <c r="I1109" s="210">
        <v>138</v>
      </c>
      <c r="J1109" s="210">
        <v>39.5</v>
      </c>
      <c r="K1109" s="210">
        <v>24.26</v>
      </c>
      <c r="L1109" s="210">
        <v>7</v>
      </c>
      <c r="M1109" s="210">
        <v>11.81</v>
      </c>
      <c r="N1109" s="210">
        <v>16</v>
      </c>
      <c r="O1109" s="210">
        <v>19.25</v>
      </c>
      <c r="P1109" s="210">
        <v>138</v>
      </c>
      <c r="Q1109" s="210">
        <v>39.5</v>
      </c>
      <c r="R1109" s="210">
        <v>10</v>
      </c>
    </row>
    <row r="1110" spans="1:18" s="104" customFormat="1" x14ac:dyDescent="0.2">
      <c r="A1110" s="40" t="s">
        <v>808</v>
      </c>
      <c r="B1110" s="114">
        <v>2014</v>
      </c>
      <c r="C1110" s="24" t="s">
        <v>57</v>
      </c>
      <c r="D1110" s="24" t="s">
        <v>596</v>
      </c>
      <c r="E1110" s="210">
        <v>7.98</v>
      </c>
      <c r="F1110" s="210">
        <v>57.89</v>
      </c>
      <c r="G1110" s="210">
        <v>26.97</v>
      </c>
      <c r="H1110" s="210">
        <v>15.08</v>
      </c>
      <c r="I1110" s="210">
        <v>4.42</v>
      </c>
      <c r="J1110" s="210">
        <v>25.81</v>
      </c>
      <c r="K1110" s="210">
        <v>36.29</v>
      </c>
      <c r="L1110" s="210">
        <v>5.25</v>
      </c>
      <c r="M1110" s="210">
        <v>51.2</v>
      </c>
      <c r="N1110" s="210">
        <v>12.8</v>
      </c>
      <c r="O1110" s="210">
        <v>16.8</v>
      </c>
      <c r="P1110" s="210">
        <v>4.42</v>
      </c>
      <c r="Q1110" s="210">
        <v>16.28</v>
      </c>
      <c r="R1110" s="210">
        <v>16.32</v>
      </c>
    </row>
    <row r="1111" spans="1:18" s="104" customFormat="1" x14ac:dyDescent="0.2">
      <c r="A1111" s="40" t="s">
        <v>809</v>
      </c>
      <c r="B1111" s="114">
        <v>2014</v>
      </c>
      <c r="C1111" s="24" t="s">
        <v>58</v>
      </c>
      <c r="D1111" s="24" t="s">
        <v>596</v>
      </c>
      <c r="E1111" s="210">
        <v>5.23</v>
      </c>
      <c r="F1111" s="210">
        <v>20.55</v>
      </c>
      <c r="G1111" s="210">
        <v>31.42</v>
      </c>
      <c r="H1111" s="210">
        <v>14.42</v>
      </c>
      <c r="I1111" s="210">
        <v>35.75</v>
      </c>
      <c r="J1111" s="210">
        <v>22.08</v>
      </c>
      <c r="K1111" s="210">
        <v>26.27</v>
      </c>
      <c r="L1111" s="210">
        <v>3.5</v>
      </c>
      <c r="M1111" s="210">
        <v>9.5</v>
      </c>
      <c r="N1111" s="210">
        <v>15</v>
      </c>
      <c r="O1111" s="210">
        <v>10.38</v>
      </c>
      <c r="P1111" s="210">
        <v>35.75</v>
      </c>
      <c r="Q1111" s="210">
        <v>18.5</v>
      </c>
      <c r="R1111" s="210">
        <v>12</v>
      </c>
    </row>
    <row r="1112" spans="1:18" s="104" customFormat="1" x14ac:dyDescent="0.2">
      <c r="A1112" s="40" t="s">
        <v>810</v>
      </c>
      <c r="B1112" s="114">
        <v>2014</v>
      </c>
      <c r="C1112" s="24" t="s">
        <v>59</v>
      </c>
      <c r="D1112" s="24" t="s">
        <v>596</v>
      </c>
      <c r="E1112" s="210">
        <v>5.53</v>
      </c>
      <c r="F1112" s="210">
        <v>8.94</v>
      </c>
      <c r="G1112" s="210">
        <v>0</v>
      </c>
      <c r="H1112" s="210">
        <v>9.25</v>
      </c>
      <c r="I1112" s="210">
        <v>0</v>
      </c>
      <c r="J1112" s="210">
        <v>0</v>
      </c>
      <c r="K1112" s="210">
        <v>6.53</v>
      </c>
      <c r="L1112" s="210">
        <v>3.54</v>
      </c>
      <c r="M1112" s="210">
        <v>6.5</v>
      </c>
      <c r="N1112" s="210">
        <v>0</v>
      </c>
      <c r="O1112" s="210">
        <v>6.05</v>
      </c>
      <c r="P1112" s="210">
        <v>0</v>
      </c>
      <c r="Q1112" s="210">
        <v>0</v>
      </c>
      <c r="R1112" s="210">
        <v>4.08</v>
      </c>
    </row>
    <row r="1113" spans="1:18" s="104" customFormat="1" x14ac:dyDescent="0.2">
      <c r="A1113" s="40" t="s">
        <v>811</v>
      </c>
      <c r="B1113" s="114">
        <v>2014</v>
      </c>
      <c r="C1113" s="24" t="s">
        <v>60</v>
      </c>
      <c r="D1113" s="24" t="s">
        <v>596</v>
      </c>
      <c r="E1113" s="210">
        <v>7.37</v>
      </c>
      <c r="F1113" s="210">
        <v>22</v>
      </c>
      <c r="G1113" s="210">
        <v>33.61</v>
      </c>
      <c r="H1113" s="210">
        <v>16.309999999999999</v>
      </c>
      <c r="I1113" s="210">
        <v>18.45</v>
      </c>
      <c r="J1113" s="210">
        <v>26.53</v>
      </c>
      <c r="K1113" s="210">
        <v>27.16</v>
      </c>
      <c r="L1113" s="210">
        <v>4</v>
      </c>
      <c r="M1113" s="210">
        <v>12.5</v>
      </c>
      <c r="N1113" s="210">
        <v>17.5</v>
      </c>
      <c r="O1113" s="210">
        <v>11.75</v>
      </c>
      <c r="P1113" s="210">
        <v>14.5</v>
      </c>
      <c r="Q1113" s="210">
        <v>19</v>
      </c>
      <c r="R1113" s="210">
        <v>13</v>
      </c>
    </row>
    <row r="1114" spans="1:18" s="104" customFormat="1" x14ac:dyDescent="0.2">
      <c r="A1114" s="40" t="s">
        <v>812</v>
      </c>
      <c r="B1114" s="114">
        <v>2014</v>
      </c>
      <c r="C1114" s="24" t="s">
        <v>61</v>
      </c>
      <c r="D1114" s="24" t="s">
        <v>596</v>
      </c>
      <c r="E1114" s="210">
        <v>13.27</v>
      </c>
      <c r="F1114" s="210">
        <v>0</v>
      </c>
      <c r="G1114" s="210">
        <v>0</v>
      </c>
      <c r="H1114" s="210">
        <v>0</v>
      </c>
      <c r="I1114" s="210">
        <v>0</v>
      </c>
      <c r="J1114" s="210">
        <v>0</v>
      </c>
      <c r="K1114" s="210">
        <v>13.27</v>
      </c>
      <c r="L1114" s="210">
        <v>8</v>
      </c>
      <c r="M1114" s="210">
        <v>0</v>
      </c>
      <c r="N1114" s="210">
        <v>0</v>
      </c>
      <c r="O1114" s="210">
        <v>0</v>
      </c>
      <c r="P1114" s="210">
        <v>0</v>
      </c>
      <c r="Q1114" s="210">
        <v>0</v>
      </c>
      <c r="R1114" s="210">
        <v>8</v>
      </c>
    </row>
    <row r="1115" spans="1:18" s="104" customFormat="1" x14ac:dyDescent="0.2">
      <c r="A1115" s="40" t="s">
        <v>813</v>
      </c>
      <c r="B1115" s="114">
        <v>2014</v>
      </c>
      <c r="C1115" s="24" t="s">
        <v>62</v>
      </c>
      <c r="D1115" s="24" t="s">
        <v>596</v>
      </c>
      <c r="E1115" s="210">
        <v>5.22</v>
      </c>
      <c r="F1115" s="210">
        <v>12.33</v>
      </c>
      <c r="G1115" s="210">
        <v>23.5</v>
      </c>
      <c r="H1115" s="210">
        <v>11.63</v>
      </c>
      <c r="I1115" s="210">
        <v>10.32</v>
      </c>
      <c r="J1115" s="210">
        <v>17.54</v>
      </c>
      <c r="K1115" s="210">
        <v>14.71</v>
      </c>
      <c r="L1115" s="210">
        <v>3.5</v>
      </c>
      <c r="M1115" s="210">
        <v>6.63</v>
      </c>
      <c r="N1115" s="210">
        <v>9</v>
      </c>
      <c r="O1115" s="210">
        <v>10.25</v>
      </c>
      <c r="P1115" s="210">
        <v>9.84</v>
      </c>
      <c r="Q1115" s="210">
        <v>12.63</v>
      </c>
      <c r="R1115" s="210">
        <v>7</v>
      </c>
    </row>
    <row r="1116" spans="1:18" s="104" customFormat="1" x14ac:dyDescent="0.2">
      <c r="A1116" s="40" t="s">
        <v>814</v>
      </c>
      <c r="B1116" s="114">
        <v>2014</v>
      </c>
      <c r="C1116" s="24" t="s">
        <v>63</v>
      </c>
      <c r="D1116" s="24" t="s">
        <v>596</v>
      </c>
      <c r="E1116" s="210">
        <v>18.72</v>
      </c>
      <c r="F1116" s="210">
        <v>18.399999999999999</v>
      </c>
      <c r="G1116" s="210">
        <v>43.09</v>
      </c>
      <c r="H1116" s="210">
        <v>19.010000000000002</v>
      </c>
      <c r="I1116" s="210">
        <v>20.98</v>
      </c>
      <c r="J1116" s="210">
        <v>20.52</v>
      </c>
      <c r="K1116" s="210">
        <v>29.13</v>
      </c>
      <c r="L1116" s="210">
        <v>7</v>
      </c>
      <c r="M1116" s="210">
        <v>9.75</v>
      </c>
      <c r="N1116" s="210">
        <v>21.5</v>
      </c>
      <c r="O1116" s="210">
        <v>11.38</v>
      </c>
      <c r="P1116" s="210">
        <v>13.5</v>
      </c>
      <c r="Q1116" s="210">
        <v>19.88</v>
      </c>
      <c r="R1116" s="210">
        <v>12.25</v>
      </c>
    </row>
    <row r="1117" spans="1:18" s="104" customFormat="1" x14ac:dyDescent="0.2">
      <c r="A1117" s="40" t="s">
        <v>815</v>
      </c>
      <c r="B1117" s="114">
        <v>2014</v>
      </c>
      <c r="C1117" s="24" t="s">
        <v>64</v>
      </c>
      <c r="D1117" s="24" t="s">
        <v>596</v>
      </c>
      <c r="E1117" s="210">
        <v>12.07</v>
      </c>
      <c r="F1117" s="210">
        <v>65.5</v>
      </c>
      <c r="G1117" s="210">
        <v>0</v>
      </c>
      <c r="H1117" s="210">
        <v>16.5</v>
      </c>
      <c r="I1117" s="210">
        <v>0</v>
      </c>
      <c r="J1117" s="210">
        <v>0</v>
      </c>
      <c r="K1117" s="210">
        <v>12.43</v>
      </c>
      <c r="L1117" s="210">
        <v>8.5</v>
      </c>
      <c r="M1117" s="210">
        <v>65.5</v>
      </c>
      <c r="N1117" s="210">
        <v>0</v>
      </c>
      <c r="O1117" s="210">
        <v>16.5</v>
      </c>
      <c r="P1117" s="210">
        <v>0</v>
      </c>
      <c r="Q1117" s="210">
        <v>0</v>
      </c>
      <c r="R1117" s="210">
        <v>8.6300000000000008</v>
      </c>
    </row>
    <row r="1118" spans="1:18" s="104" customFormat="1" x14ac:dyDescent="0.2">
      <c r="A1118" s="40" t="s">
        <v>816</v>
      </c>
      <c r="B1118" s="114">
        <v>2014</v>
      </c>
      <c r="C1118" s="24" t="s">
        <v>65</v>
      </c>
      <c r="D1118" s="24" t="s">
        <v>596</v>
      </c>
      <c r="E1118" s="210">
        <v>5.85</v>
      </c>
      <c r="F1118" s="210">
        <v>11.86</v>
      </c>
      <c r="G1118" s="210">
        <v>0</v>
      </c>
      <c r="H1118" s="210">
        <v>11.76</v>
      </c>
      <c r="I1118" s="210">
        <v>0</v>
      </c>
      <c r="J1118" s="210">
        <v>0</v>
      </c>
      <c r="K1118" s="210">
        <v>8.9600000000000009</v>
      </c>
      <c r="L1118" s="210">
        <v>3.5</v>
      </c>
      <c r="M1118" s="210">
        <v>7</v>
      </c>
      <c r="N1118" s="210">
        <v>0</v>
      </c>
      <c r="O1118" s="210">
        <v>12.83</v>
      </c>
      <c r="P1118" s="210">
        <v>0</v>
      </c>
      <c r="Q1118" s="210">
        <v>0</v>
      </c>
      <c r="R1118" s="210">
        <v>5.25</v>
      </c>
    </row>
    <row r="1119" spans="1:18" s="104" customFormat="1" x14ac:dyDescent="0.2">
      <c r="A1119" s="40" t="s">
        <v>817</v>
      </c>
      <c r="B1119" s="114">
        <v>2014</v>
      </c>
      <c r="C1119" s="24" t="s">
        <v>66</v>
      </c>
      <c r="D1119" s="24" t="s">
        <v>596</v>
      </c>
      <c r="E1119" s="210">
        <v>16</v>
      </c>
      <c r="F1119" s="210">
        <v>17.68</v>
      </c>
      <c r="G1119" s="210">
        <v>18.93</v>
      </c>
      <c r="H1119" s="210">
        <v>9.7200000000000006</v>
      </c>
      <c r="I1119" s="210">
        <v>28.34</v>
      </c>
      <c r="J1119" s="210">
        <v>15.5</v>
      </c>
      <c r="K1119" s="210">
        <v>16.55</v>
      </c>
      <c r="L1119" s="210">
        <v>5.25</v>
      </c>
      <c r="M1119" s="210">
        <v>12.58</v>
      </c>
      <c r="N1119" s="210">
        <v>7.72</v>
      </c>
      <c r="O1119" s="210">
        <v>6</v>
      </c>
      <c r="P1119" s="210">
        <v>28.34</v>
      </c>
      <c r="Q1119" s="210">
        <v>15.5</v>
      </c>
      <c r="R1119" s="210">
        <v>7.72</v>
      </c>
    </row>
    <row r="1120" spans="1:18" s="104" customFormat="1" x14ac:dyDescent="0.2">
      <c r="A1120" s="40" t="s">
        <v>818</v>
      </c>
      <c r="B1120" s="114">
        <v>2014</v>
      </c>
      <c r="C1120" s="24" t="s">
        <v>67</v>
      </c>
      <c r="D1120" s="24" t="s">
        <v>596</v>
      </c>
      <c r="E1120" s="210">
        <v>10.199999999999999</v>
      </c>
      <c r="F1120" s="210">
        <v>20.09</v>
      </c>
      <c r="G1120" s="210">
        <v>0</v>
      </c>
      <c r="H1120" s="210">
        <v>29.17</v>
      </c>
      <c r="I1120" s="210">
        <v>0</v>
      </c>
      <c r="J1120" s="210">
        <v>0</v>
      </c>
      <c r="K1120" s="210">
        <v>19.09</v>
      </c>
      <c r="L1120" s="210">
        <v>6.13</v>
      </c>
      <c r="M1120" s="210">
        <v>12.25</v>
      </c>
      <c r="N1120" s="210">
        <v>0</v>
      </c>
      <c r="O1120" s="210">
        <v>27</v>
      </c>
      <c r="P1120" s="210">
        <v>0</v>
      </c>
      <c r="Q1120" s="210">
        <v>0</v>
      </c>
      <c r="R1120" s="210">
        <v>11.75</v>
      </c>
    </row>
    <row r="1121" spans="1:18" s="104" customFormat="1" x14ac:dyDescent="0.2">
      <c r="A1121" s="40" t="s">
        <v>819</v>
      </c>
      <c r="B1121" s="114">
        <v>2014</v>
      </c>
      <c r="C1121" s="24" t="s">
        <v>68</v>
      </c>
      <c r="D1121" s="24" t="s">
        <v>596</v>
      </c>
      <c r="E1121" s="210">
        <v>8.66</v>
      </c>
      <c r="F1121" s="210">
        <v>24.12</v>
      </c>
      <c r="G1121" s="210">
        <v>17.739999999999998</v>
      </c>
      <c r="H1121" s="210">
        <v>13.5</v>
      </c>
      <c r="I1121" s="210">
        <v>18.809999999999999</v>
      </c>
      <c r="J1121" s="210">
        <v>31.45</v>
      </c>
      <c r="K1121" s="210">
        <v>16.239999999999998</v>
      </c>
      <c r="L1121" s="210">
        <v>4.75</v>
      </c>
      <c r="M1121" s="210">
        <v>11.5</v>
      </c>
      <c r="N1121" s="210">
        <v>10</v>
      </c>
      <c r="O1121" s="210">
        <v>11.75</v>
      </c>
      <c r="P1121" s="210">
        <v>18.13</v>
      </c>
      <c r="Q1121" s="210">
        <v>35.5</v>
      </c>
      <c r="R1121" s="210">
        <v>9.5</v>
      </c>
    </row>
    <row r="1122" spans="1:18" s="104" customFormat="1" x14ac:dyDescent="0.2">
      <c r="A1122" s="40" t="s">
        <v>820</v>
      </c>
      <c r="B1122" s="114">
        <v>2014</v>
      </c>
      <c r="C1122" s="24" t="s">
        <v>69</v>
      </c>
      <c r="D1122" s="24" t="s">
        <v>596</v>
      </c>
      <c r="E1122" s="210">
        <v>7.52</v>
      </c>
      <c r="F1122" s="210">
        <v>42.49</v>
      </c>
      <c r="G1122" s="210">
        <v>0</v>
      </c>
      <c r="H1122" s="210">
        <v>22.52</v>
      </c>
      <c r="I1122" s="210">
        <v>0</v>
      </c>
      <c r="J1122" s="210">
        <v>0</v>
      </c>
      <c r="K1122" s="210">
        <v>35.200000000000003</v>
      </c>
      <c r="L1122" s="210">
        <v>3.63</v>
      </c>
      <c r="M1122" s="210">
        <v>21</v>
      </c>
      <c r="N1122" s="210">
        <v>0</v>
      </c>
      <c r="O1122" s="210">
        <v>16.5</v>
      </c>
      <c r="P1122" s="210">
        <v>0</v>
      </c>
      <c r="Q1122" s="210">
        <v>0</v>
      </c>
      <c r="R1122" s="210">
        <v>14</v>
      </c>
    </row>
    <row r="1123" spans="1:18" s="104" customFormat="1" x14ac:dyDescent="0.2">
      <c r="A1123" s="40" t="s">
        <v>821</v>
      </c>
      <c r="B1123" s="114">
        <v>2014</v>
      </c>
      <c r="C1123" s="24" t="s">
        <v>70</v>
      </c>
      <c r="D1123" s="24" t="s">
        <v>596</v>
      </c>
      <c r="E1123" s="210">
        <v>6.67</v>
      </c>
      <c r="F1123" s="210">
        <v>10.96</v>
      </c>
      <c r="G1123" s="210">
        <v>0</v>
      </c>
      <c r="H1123" s="210">
        <v>13.61</v>
      </c>
      <c r="I1123" s="210">
        <v>0</v>
      </c>
      <c r="J1123" s="210">
        <v>0</v>
      </c>
      <c r="K1123" s="210">
        <v>8.07</v>
      </c>
      <c r="L1123" s="210">
        <v>4.5</v>
      </c>
      <c r="M1123" s="210">
        <v>10.130000000000001</v>
      </c>
      <c r="N1123" s="210">
        <v>0</v>
      </c>
      <c r="O1123" s="210">
        <v>13</v>
      </c>
      <c r="P1123" s="210">
        <v>0</v>
      </c>
      <c r="Q1123" s="210">
        <v>0</v>
      </c>
      <c r="R1123" s="210">
        <v>6.5</v>
      </c>
    </row>
    <row r="1124" spans="1:18" s="104" customFormat="1" x14ac:dyDescent="0.2">
      <c r="A1124" s="40" t="s">
        <v>822</v>
      </c>
      <c r="B1124" s="114">
        <v>2014</v>
      </c>
      <c r="C1124" s="24" t="s">
        <v>71</v>
      </c>
      <c r="D1124" s="24" t="s">
        <v>596</v>
      </c>
      <c r="E1124" s="210">
        <v>26.93</v>
      </c>
      <c r="F1124" s="210">
        <v>0</v>
      </c>
      <c r="G1124" s="210">
        <v>0</v>
      </c>
      <c r="H1124" s="210">
        <v>0</v>
      </c>
      <c r="I1124" s="210">
        <v>0</v>
      </c>
      <c r="J1124" s="210">
        <v>0</v>
      </c>
      <c r="K1124" s="210">
        <v>26.93</v>
      </c>
      <c r="L1124" s="210">
        <v>22.9</v>
      </c>
      <c r="M1124" s="210">
        <v>0</v>
      </c>
      <c r="N1124" s="210">
        <v>0</v>
      </c>
      <c r="O1124" s="210">
        <v>0</v>
      </c>
      <c r="P1124" s="210">
        <v>0</v>
      </c>
      <c r="Q1124" s="210">
        <v>0</v>
      </c>
      <c r="R1124" s="210">
        <v>22.9</v>
      </c>
    </row>
    <row r="1125" spans="1:18" s="104" customFormat="1" x14ac:dyDescent="0.2">
      <c r="A1125" s="40" t="s">
        <v>823</v>
      </c>
      <c r="B1125" s="114">
        <v>2014</v>
      </c>
      <c r="C1125" s="24" t="s">
        <v>72</v>
      </c>
      <c r="D1125" s="24" t="s">
        <v>596</v>
      </c>
      <c r="E1125" s="210">
        <v>5.81</v>
      </c>
      <c r="F1125" s="210">
        <v>13.13</v>
      </c>
      <c r="G1125" s="210">
        <v>0</v>
      </c>
      <c r="H1125" s="210">
        <v>40</v>
      </c>
      <c r="I1125" s="210">
        <v>0</v>
      </c>
      <c r="J1125" s="210">
        <v>0</v>
      </c>
      <c r="K1125" s="210">
        <v>11.51</v>
      </c>
      <c r="L1125" s="210">
        <v>4.38</v>
      </c>
      <c r="M1125" s="210">
        <v>5.88</v>
      </c>
      <c r="N1125" s="210">
        <v>0</v>
      </c>
      <c r="O1125" s="210">
        <v>40</v>
      </c>
      <c r="P1125" s="210">
        <v>0</v>
      </c>
      <c r="Q1125" s="210">
        <v>0</v>
      </c>
      <c r="R1125" s="210">
        <v>5.75</v>
      </c>
    </row>
    <row r="1126" spans="1:18" s="104" customFormat="1" x14ac:dyDescent="0.2">
      <c r="A1126" s="40" t="s">
        <v>824</v>
      </c>
      <c r="B1126" s="114">
        <v>2014</v>
      </c>
      <c r="C1126" s="24" t="s">
        <v>73</v>
      </c>
      <c r="D1126" s="24" t="s">
        <v>596</v>
      </c>
      <c r="E1126" s="210">
        <v>4.5999999999999996</v>
      </c>
      <c r="F1126" s="210">
        <v>23.63</v>
      </c>
      <c r="G1126" s="210">
        <v>50.85</v>
      </c>
      <c r="H1126" s="210">
        <v>15.58</v>
      </c>
      <c r="I1126" s="210">
        <v>22.75</v>
      </c>
      <c r="J1126" s="210">
        <v>44.12</v>
      </c>
      <c r="K1126" s="210">
        <v>33.450000000000003</v>
      </c>
      <c r="L1126" s="210">
        <v>2</v>
      </c>
      <c r="M1126" s="210">
        <v>11.75</v>
      </c>
      <c r="N1126" s="210">
        <v>40.89</v>
      </c>
      <c r="O1126" s="210">
        <v>15.25</v>
      </c>
      <c r="P1126" s="210">
        <v>22.75</v>
      </c>
      <c r="Q1126" s="210">
        <v>49</v>
      </c>
      <c r="R1126" s="210">
        <v>17.5</v>
      </c>
    </row>
    <row r="1127" spans="1:18" s="104" customFormat="1" x14ac:dyDescent="0.2">
      <c r="A1127" s="40" t="s">
        <v>825</v>
      </c>
      <c r="B1127" s="114">
        <v>2014</v>
      </c>
      <c r="C1127" s="24" t="s">
        <v>74</v>
      </c>
      <c r="D1127" s="24" t="s">
        <v>596</v>
      </c>
      <c r="E1127" s="210">
        <v>9.34</v>
      </c>
      <c r="F1127" s="210">
        <v>6.88</v>
      </c>
      <c r="G1127" s="210">
        <v>8.25</v>
      </c>
      <c r="H1127" s="210">
        <v>11.5</v>
      </c>
      <c r="I1127" s="210">
        <v>22</v>
      </c>
      <c r="J1127" s="210">
        <v>0</v>
      </c>
      <c r="K1127" s="210">
        <v>8.69</v>
      </c>
      <c r="L1127" s="210">
        <v>5.39</v>
      </c>
      <c r="M1127" s="210">
        <v>5.5</v>
      </c>
      <c r="N1127" s="210">
        <v>6.75</v>
      </c>
      <c r="O1127" s="210">
        <v>11.5</v>
      </c>
      <c r="P1127" s="210">
        <v>22</v>
      </c>
      <c r="Q1127" s="210">
        <v>0</v>
      </c>
      <c r="R1127" s="210">
        <v>5.5</v>
      </c>
    </row>
    <row r="1128" spans="1:18" s="104" customFormat="1" x14ac:dyDescent="0.2">
      <c r="A1128" s="40" t="s">
        <v>826</v>
      </c>
      <c r="B1128" s="114">
        <v>2014</v>
      </c>
      <c r="C1128" s="24" t="s">
        <v>75</v>
      </c>
      <c r="D1128" s="24" t="s">
        <v>596</v>
      </c>
      <c r="E1128" s="210">
        <v>4.4400000000000004</v>
      </c>
      <c r="F1128" s="210">
        <v>0</v>
      </c>
      <c r="G1128" s="210">
        <v>0</v>
      </c>
      <c r="H1128" s="210">
        <v>0</v>
      </c>
      <c r="I1128" s="210">
        <v>9.5</v>
      </c>
      <c r="J1128" s="210">
        <v>0</v>
      </c>
      <c r="K1128" s="210">
        <v>4.6100000000000003</v>
      </c>
      <c r="L1128" s="210">
        <v>2</v>
      </c>
      <c r="M1128" s="210">
        <v>0</v>
      </c>
      <c r="N1128" s="210">
        <v>0</v>
      </c>
      <c r="O1128" s="210">
        <v>0</v>
      </c>
      <c r="P1128" s="210">
        <v>9.5</v>
      </c>
      <c r="Q1128" s="210">
        <v>0</v>
      </c>
      <c r="R1128" s="210">
        <v>2</v>
      </c>
    </row>
    <row r="1129" spans="1:18" s="104" customFormat="1" x14ac:dyDescent="0.2">
      <c r="A1129" s="40" t="s">
        <v>827</v>
      </c>
      <c r="B1129" s="114">
        <v>2014</v>
      </c>
      <c r="C1129" s="24" t="s">
        <v>76</v>
      </c>
      <c r="D1129" s="24" t="s">
        <v>596</v>
      </c>
      <c r="E1129" s="210">
        <v>9.9600000000000009</v>
      </c>
      <c r="F1129" s="210">
        <v>21.8</v>
      </c>
      <c r="G1129" s="210">
        <v>0</v>
      </c>
      <c r="H1129" s="210">
        <v>39.61</v>
      </c>
      <c r="I1129" s="210">
        <v>0</v>
      </c>
      <c r="J1129" s="210">
        <v>0</v>
      </c>
      <c r="K1129" s="210">
        <v>21.3</v>
      </c>
      <c r="L1129" s="210">
        <v>5</v>
      </c>
      <c r="M1129" s="210">
        <v>10.75</v>
      </c>
      <c r="N1129" s="210">
        <v>0</v>
      </c>
      <c r="O1129" s="210">
        <v>20.9</v>
      </c>
      <c r="P1129" s="210">
        <v>0</v>
      </c>
      <c r="Q1129" s="210">
        <v>0</v>
      </c>
      <c r="R1129" s="210">
        <v>10.5</v>
      </c>
    </row>
    <row r="1130" spans="1:18" s="104" customFormat="1" x14ac:dyDescent="0.2">
      <c r="A1130" s="40" t="s">
        <v>828</v>
      </c>
      <c r="B1130" s="114">
        <v>2014</v>
      </c>
      <c r="C1130" s="24" t="s">
        <v>77</v>
      </c>
      <c r="D1130" s="24" t="s">
        <v>596</v>
      </c>
      <c r="E1130" s="210">
        <v>18.13</v>
      </c>
      <c r="F1130" s="210">
        <v>20.76</v>
      </c>
      <c r="G1130" s="210">
        <v>27.25</v>
      </c>
      <c r="H1130" s="210">
        <v>24.33</v>
      </c>
      <c r="I1130" s="210">
        <v>37.1</v>
      </c>
      <c r="J1130" s="210">
        <v>47.58</v>
      </c>
      <c r="K1130" s="210">
        <v>23.42</v>
      </c>
      <c r="L1130" s="210">
        <v>5.25</v>
      </c>
      <c r="M1130" s="210">
        <v>14</v>
      </c>
      <c r="N1130" s="210">
        <v>22.5</v>
      </c>
      <c r="O1130" s="210">
        <v>17.38</v>
      </c>
      <c r="P1130" s="210">
        <v>28.5</v>
      </c>
      <c r="Q1130" s="210">
        <v>46.5</v>
      </c>
      <c r="R1130" s="210">
        <v>15</v>
      </c>
    </row>
    <row r="1131" spans="1:18" s="104" customFormat="1" x14ac:dyDescent="0.2">
      <c r="A1131" s="40" t="s">
        <v>829</v>
      </c>
      <c r="B1131" s="114">
        <v>2014</v>
      </c>
      <c r="C1131" s="24" t="s">
        <v>78</v>
      </c>
      <c r="D1131" s="24" t="s">
        <v>596</v>
      </c>
      <c r="E1131" s="210">
        <v>13.09</v>
      </c>
      <c r="F1131" s="210">
        <v>24.46</v>
      </c>
      <c r="G1131" s="210">
        <v>29.41</v>
      </c>
      <c r="H1131" s="210">
        <v>13.63</v>
      </c>
      <c r="I1131" s="210">
        <v>42.5</v>
      </c>
      <c r="J1131" s="210">
        <v>42.36</v>
      </c>
      <c r="K1131" s="210">
        <v>27.43</v>
      </c>
      <c r="L1131" s="210">
        <v>5.42</v>
      </c>
      <c r="M1131" s="210">
        <v>10.5</v>
      </c>
      <c r="N1131" s="210">
        <v>12</v>
      </c>
      <c r="O1131" s="210">
        <v>13.63</v>
      </c>
      <c r="P1131" s="210">
        <v>42.5</v>
      </c>
      <c r="Q1131" s="210">
        <v>32.5</v>
      </c>
      <c r="R1131" s="210">
        <v>10.5</v>
      </c>
    </row>
    <row r="1132" spans="1:18" s="104" customFormat="1" x14ac:dyDescent="0.2">
      <c r="A1132" s="40" t="s">
        <v>830</v>
      </c>
      <c r="B1132" s="114">
        <v>2014</v>
      </c>
      <c r="C1132" s="24" t="s">
        <v>79</v>
      </c>
      <c r="D1132" s="24" t="s">
        <v>596</v>
      </c>
      <c r="E1132" s="210">
        <v>6.61</v>
      </c>
      <c r="F1132" s="210">
        <v>15.75</v>
      </c>
      <c r="G1132" s="210">
        <v>2.5</v>
      </c>
      <c r="H1132" s="210">
        <v>17.63</v>
      </c>
      <c r="I1132" s="210">
        <v>7</v>
      </c>
      <c r="J1132" s="210">
        <v>15.5</v>
      </c>
      <c r="K1132" s="210">
        <v>7.46</v>
      </c>
      <c r="L1132" s="210">
        <v>5</v>
      </c>
      <c r="M1132" s="210">
        <v>14.5</v>
      </c>
      <c r="N1132" s="210">
        <v>2.5</v>
      </c>
      <c r="O1132" s="210">
        <v>15.09</v>
      </c>
      <c r="P1132" s="210">
        <v>7</v>
      </c>
      <c r="Q1132" s="210">
        <v>15.5</v>
      </c>
      <c r="R1132" s="210">
        <v>5.25</v>
      </c>
    </row>
    <row r="1133" spans="1:18" s="104" customFormat="1" x14ac:dyDescent="0.2">
      <c r="A1133" s="40" t="s">
        <v>831</v>
      </c>
      <c r="B1133" s="114">
        <v>2014</v>
      </c>
      <c r="C1133" s="24" t="s">
        <v>80</v>
      </c>
      <c r="D1133" s="24" t="s">
        <v>596</v>
      </c>
      <c r="E1133" s="210">
        <v>10.79</v>
      </c>
      <c r="F1133" s="210">
        <v>11</v>
      </c>
      <c r="G1133" s="210">
        <v>0</v>
      </c>
      <c r="H1133" s="210">
        <v>10.99</v>
      </c>
      <c r="I1133" s="210">
        <v>0</v>
      </c>
      <c r="J1133" s="210">
        <v>0</v>
      </c>
      <c r="K1133" s="210">
        <v>10.99</v>
      </c>
      <c r="L1133" s="210">
        <v>10.5</v>
      </c>
      <c r="M1133" s="210">
        <v>6</v>
      </c>
      <c r="N1133" s="210">
        <v>0</v>
      </c>
      <c r="O1133" s="210">
        <v>7.98</v>
      </c>
      <c r="P1133" s="210">
        <v>0</v>
      </c>
      <c r="Q1133" s="210">
        <v>0</v>
      </c>
      <c r="R1133" s="210">
        <v>6.5</v>
      </c>
    </row>
    <row r="1134" spans="1:18" s="104" customFormat="1" x14ac:dyDescent="0.2">
      <c r="A1134" s="40" t="s">
        <v>832</v>
      </c>
      <c r="B1134" s="114">
        <v>2014</v>
      </c>
      <c r="C1134" s="24" t="s">
        <v>24</v>
      </c>
      <c r="D1134" s="24" t="s">
        <v>596</v>
      </c>
      <c r="E1134" s="210">
        <v>10.08</v>
      </c>
      <c r="F1134" s="210">
        <v>20.49</v>
      </c>
      <c r="G1134" s="210">
        <v>32.450000000000003</v>
      </c>
      <c r="H1134" s="210">
        <v>21.2</v>
      </c>
      <c r="I1134" s="210">
        <v>23.51</v>
      </c>
      <c r="J1134" s="210">
        <v>30.7</v>
      </c>
      <c r="K1134" s="210">
        <v>20.79</v>
      </c>
      <c r="L1134" s="210">
        <v>4.5</v>
      </c>
      <c r="M1134" s="210">
        <v>10</v>
      </c>
      <c r="N1134" s="210">
        <v>16</v>
      </c>
      <c r="O1134" s="210">
        <v>14.5</v>
      </c>
      <c r="P1134" s="210">
        <v>15.25</v>
      </c>
      <c r="Q1134" s="210">
        <v>21.5</v>
      </c>
      <c r="R1134" s="210">
        <v>9</v>
      </c>
    </row>
    <row r="1135" spans="1:18" s="104" customFormat="1" x14ac:dyDescent="0.2">
      <c r="A1135" s="40" t="s">
        <v>833</v>
      </c>
      <c r="B1135" s="114">
        <v>2015</v>
      </c>
      <c r="C1135" s="24" t="s">
        <v>49</v>
      </c>
      <c r="D1135" s="24" t="s">
        <v>596</v>
      </c>
      <c r="E1135" s="210">
        <v>0</v>
      </c>
      <c r="F1135" s="210">
        <v>12</v>
      </c>
      <c r="G1135" s="210">
        <v>41.3</v>
      </c>
      <c r="H1135" s="210">
        <v>0</v>
      </c>
      <c r="I1135" s="210">
        <v>0</v>
      </c>
      <c r="J1135" s="210">
        <v>23.44</v>
      </c>
      <c r="K1135" s="210">
        <v>23.05</v>
      </c>
      <c r="L1135" s="210">
        <v>0</v>
      </c>
      <c r="M1135" s="210">
        <v>7</v>
      </c>
      <c r="N1135" s="210">
        <v>32.5</v>
      </c>
      <c r="O1135" s="210">
        <v>0</v>
      </c>
      <c r="P1135" s="210">
        <v>0</v>
      </c>
      <c r="Q1135" s="210">
        <v>20.88</v>
      </c>
      <c r="R1135" s="210">
        <v>10.5</v>
      </c>
    </row>
    <row r="1136" spans="1:18" s="104" customFormat="1" x14ac:dyDescent="0.2">
      <c r="A1136" s="40" t="s">
        <v>834</v>
      </c>
      <c r="B1136" s="114">
        <v>2015</v>
      </c>
      <c r="C1136" s="24" t="s">
        <v>50</v>
      </c>
      <c r="D1136" s="24" t="s">
        <v>596</v>
      </c>
      <c r="E1136" s="210">
        <v>6.76</v>
      </c>
      <c r="F1136" s="210">
        <v>17.62</v>
      </c>
      <c r="G1136" s="210">
        <v>0</v>
      </c>
      <c r="H1136" s="210">
        <v>19.28</v>
      </c>
      <c r="I1136" s="210">
        <v>0</v>
      </c>
      <c r="J1136" s="210">
        <v>0</v>
      </c>
      <c r="K1136" s="210">
        <v>14.55</v>
      </c>
      <c r="L1136" s="210">
        <v>5.5</v>
      </c>
      <c r="M1136" s="210">
        <v>8</v>
      </c>
      <c r="N1136" s="210">
        <v>0</v>
      </c>
      <c r="O1136" s="210">
        <v>15</v>
      </c>
      <c r="P1136" s="210">
        <v>0</v>
      </c>
      <c r="Q1136" s="210">
        <v>0</v>
      </c>
      <c r="R1136" s="210">
        <v>7.38</v>
      </c>
    </row>
    <row r="1137" spans="1:18" s="104" customFormat="1" x14ac:dyDescent="0.2">
      <c r="A1137" s="40" t="s">
        <v>835</v>
      </c>
      <c r="B1137" s="114">
        <v>2015</v>
      </c>
      <c r="C1137" s="24" t="s">
        <v>51</v>
      </c>
      <c r="D1137" s="24" t="s">
        <v>596</v>
      </c>
      <c r="E1137" s="210">
        <v>15.01</v>
      </c>
      <c r="F1137" s="210">
        <v>40.92</v>
      </c>
      <c r="G1137" s="210">
        <v>15.63</v>
      </c>
      <c r="H1137" s="210">
        <v>28.84</v>
      </c>
      <c r="I1137" s="210">
        <v>16.600000000000001</v>
      </c>
      <c r="J1137" s="210">
        <v>19.899999999999999</v>
      </c>
      <c r="K1137" s="210">
        <v>18.079999999999998</v>
      </c>
      <c r="L1137" s="210">
        <v>9</v>
      </c>
      <c r="M1137" s="210">
        <v>44.25</v>
      </c>
      <c r="N1137" s="210">
        <v>15.75</v>
      </c>
      <c r="O1137" s="210">
        <v>25.25</v>
      </c>
      <c r="P1137" s="210">
        <v>9.75</v>
      </c>
      <c r="Q1137" s="210">
        <v>17.25</v>
      </c>
      <c r="R1137" s="210">
        <v>9.92</v>
      </c>
    </row>
    <row r="1138" spans="1:18" s="104" customFormat="1" x14ac:dyDescent="0.2">
      <c r="A1138" s="40" t="s">
        <v>836</v>
      </c>
      <c r="B1138" s="114">
        <v>2015</v>
      </c>
      <c r="C1138" s="24" t="s">
        <v>52</v>
      </c>
      <c r="D1138" s="24" t="s">
        <v>596</v>
      </c>
      <c r="E1138" s="210">
        <v>11.13</v>
      </c>
      <c r="F1138" s="210">
        <v>12.79</v>
      </c>
      <c r="G1138" s="210">
        <v>0</v>
      </c>
      <c r="H1138" s="210">
        <v>15.58</v>
      </c>
      <c r="I1138" s="210">
        <v>0</v>
      </c>
      <c r="J1138" s="210">
        <v>71</v>
      </c>
      <c r="K1138" s="210">
        <v>13.21</v>
      </c>
      <c r="L1138" s="210">
        <v>10.5</v>
      </c>
      <c r="M1138" s="210">
        <v>10.75</v>
      </c>
      <c r="N1138" s="210">
        <v>0</v>
      </c>
      <c r="O1138" s="210">
        <v>16.25</v>
      </c>
      <c r="P1138" s="210">
        <v>0</v>
      </c>
      <c r="Q1138" s="210">
        <v>71</v>
      </c>
      <c r="R1138" s="210">
        <v>10.5</v>
      </c>
    </row>
    <row r="1139" spans="1:18" s="104" customFormat="1" x14ac:dyDescent="0.2">
      <c r="A1139" s="40" t="s">
        <v>837</v>
      </c>
      <c r="B1139" s="114">
        <v>2015</v>
      </c>
      <c r="C1139" s="24" t="s">
        <v>53</v>
      </c>
      <c r="D1139" s="24" t="s">
        <v>596</v>
      </c>
      <c r="E1139" s="210">
        <v>28.46</v>
      </c>
      <c r="F1139" s="210">
        <v>11.5</v>
      </c>
      <c r="G1139" s="210">
        <v>30.1</v>
      </c>
      <c r="H1139" s="210">
        <v>0</v>
      </c>
      <c r="I1139" s="210">
        <v>0</v>
      </c>
      <c r="J1139" s="210">
        <v>21.33</v>
      </c>
      <c r="K1139" s="210">
        <v>18.3</v>
      </c>
      <c r="L1139" s="210">
        <v>15.37</v>
      </c>
      <c r="M1139" s="210">
        <v>7</v>
      </c>
      <c r="N1139" s="210">
        <v>17.38</v>
      </c>
      <c r="O1139" s="210">
        <v>0</v>
      </c>
      <c r="P1139" s="210">
        <v>0</v>
      </c>
      <c r="Q1139" s="210">
        <v>13.5</v>
      </c>
      <c r="R1139" s="210">
        <v>11.75</v>
      </c>
    </row>
    <row r="1140" spans="1:18" s="104" customFormat="1" x14ac:dyDescent="0.2">
      <c r="A1140" s="40" t="s">
        <v>838</v>
      </c>
      <c r="B1140" s="114">
        <v>2015</v>
      </c>
      <c r="C1140" s="24" t="s">
        <v>54</v>
      </c>
      <c r="D1140" s="24" t="s">
        <v>596</v>
      </c>
      <c r="E1140" s="210">
        <v>19.36</v>
      </c>
      <c r="F1140" s="210">
        <v>24.59</v>
      </c>
      <c r="G1140" s="210">
        <v>23.52</v>
      </c>
      <c r="H1140" s="210">
        <v>50.54</v>
      </c>
      <c r="I1140" s="210">
        <v>45.68</v>
      </c>
      <c r="J1140" s="210">
        <v>54.63</v>
      </c>
      <c r="K1140" s="210">
        <v>26.71</v>
      </c>
      <c r="L1140" s="210">
        <v>7.63</v>
      </c>
      <c r="M1140" s="210">
        <v>10</v>
      </c>
      <c r="N1140" s="210">
        <v>14</v>
      </c>
      <c r="O1140" s="210">
        <v>42</v>
      </c>
      <c r="P1140" s="210">
        <v>45.5</v>
      </c>
      <c r="Q1140" s="210">
        <v>52.63</v>
      </c>
      <c r="R1140" s="210">
        <v>12.75</v>
      </c>
    </row>
    <row r="1141" spans="1:18" s="104" customFormat="1" x14ac:dyDescent="0.2">
      <c r="A1141" s="40" t="s">
        <v>839</v>
      </c>
      <c r="B1141" s="114">
        <v>2015</v>
      </c>
      <c r="C1141" s="24" t="s">
        <v>55</v>
      </c>
      <c r="D1141" s="24" t="s">
        <v>596</v>
      </c>
      <c r="E1141" s="210">
        <v>4.6100000000000003</v>
      </c>
      <c r="F1141" s="210">
        <v>12.22</v>
      </c>
      <c r="G1141" s="210">
        <v>16.579999999999998</v>
      </c>
      <c r="H1141" s="210">
        <v>18.309999999999999</v>
      </c>
      <c r="I1141" s="210">
        <v>16.38</v>
      </c>
      <c r="J1141" s="210">
        <v>36.299999999999997</v>
      </c>
      <c r="K1141" s="210">
        <v>10.6</v>
      </c>
      <c r="L1141" s="210">
        <v>1.5</v>
      </c>
      <c r="M1141" s="210">
        <v>5.2</v>
      </c>
      <c r="N1141" s="210">
        <v>13.11</v>
      </c>
      <c r="O1141" s="210">
        <v>11.15</v>
      </c>
      <c r="P1141" s="210">
        <v>13.83</v>
      </c>
      <c r="Q1141" s="210">
        <v>36.35</v>
      </c>
      <c r="R1141" s="210">
        <v>5</v>
      </c>
    </row>
    <row r="1142" spans="1:18" s="104" customFormat="1" x14ac:dyDescent="0.2">
      <c r="A1142" s="40" t="s">
        <v>840</v>
      </c>
      <c r="B1142" s="114">
        <v>2015</v>
      </c>
      <c r="C1142" s="24" t="s">
        <v>56</v>
      </c>
      <c r="D1142" s="24" t="s">
        <v>596</v>
      </c>
      <c r="E1142" s="210">
        <v>9.2100000000000009</v>
      </c>
      <c r="F1142" s="210">
        <v>31.5</v>
      </c>
      <c r="G1142" s="210">
        <v>36.75</v>
      </c>
      <c r="H1142" s="210">
        <v>16.13</v>
      </c>
      <c r="I1142" s="210">
        <v>50.67</v>
      </c>
      <c r="J1142" s="210">
        <v>15.25</v>
      </c>
      <c r="K1142" s="210">
        <v>25.07</v>
      </c>
      <c r="L1142" s="210">
        <v>7</v>
      </c>
      <c r="M1142" s="210">
        <v>11.16</v>
      </c>
      <c r="N1142" s="210">
        <v>20</v>
      </c>
      <c r="O1142" s="210">
        <v>15.75</v>
      </c>
      <c r="P1142" s="210">
        <v>8.75</v>
      </c>
      <c r="Q1142" s="210">
        <v>15.25</v>
      </c>
      <c r="R1142" s="210">
        <v>10.43</v>
      </c>
    </row>
    <row r="1143" spans="1:18" s="104" customFormat="1" x14ac:dyDescent="0.2">
      <c r="A1143" s="40" t="s">
        <v>841</v>
      </c>
      <c r="B1143" s="114">
        <v>2015</v>
      </c>
      <c r="C1143" s="24" t="s">
        <v>57</v>
      </c>
      <c r="D1143" s="24" t="s">
        <v>596</v>
      </c>
      <c r="E1143" s="210">
        <v>7.69</v>
      </c>
      <c r="F1143" s="210">
        <v>22.67</v>
      </c>
      <c r="G1143" s="210">
        <v>67.37</v>
      </c>
      <c r="H1143" s="210">
        <v>15.47</v>
      </c>
      <c r="I1143" s="210">
        <v>16.559999999999999</v>
      </c>
      <c r="J1143" s="210">
        <v>30.83</v>
      </c>
      <c r="K1143" s="210">
        <v>32.21</v>
      </c>
      <c r="L1143" s="210">
        <v>7</v>
      </c>
      <c r="M1143" s="210">
        <v>9.92</v>
      </c>
      <c r="N1143" s="210">
        <v>62.72</v>
      </c>
      <c r="O1143" s="210">
        <v>14</v>
      </c>
      <c r="P1143" s="210">
        <v>16.559999999999999</v>
      </c>
      <c r="Q1143" s="210">
        <v>27.58</v>
      </c>
      <c r="R1143" s="210">
        <v>14</v>
      </c>
    </row>
    <row r="1144" spans="1:18" s="104" customFormat="1" x14ac:dyDescent="0.2">
      <c r="A1144" s="40" t="s">
        <v>842</v>
      </c>
      <c r="B1144" s="114">
        <v>2015</v>
      </c>
      <c r="C1144" s="24" t="s">
        <v>58</v>
      </c>
      <c r="D1144" s="24" t="s">
        <v>596</v>
      </c>
      <c r="E1144" s="210">
        <v>11.6</v>
      </c>
      <c r="F1144" s="210">
        <v>16.54</v>
      </c>
      <c r="G1144" s="210">
        <v>34.299999999999997</v>
      </c>
      <c r="H1144" s="210">
        <v>17.18</v>
      </c>
      <c r="I1144" s="210">
        <v>56.5</v>
      </c>
      <c r="J1144" s="210">
        <v>33.33</v>
      </c>
      <c r="K1144" s="210">
        <v>25.6</v>
      </c>
      <c r="L1144" s="210">
        <v>6.63</v>
      </c>
      <c r="M1144" s="210">
        <v>7.75</v>
      </c>
      <c r="N1144" s="210">
        <v>19</v>
      </c>
      <c r="O1144" s="210">
        <v>10.5</v>
      </c>
      <c r="P1144" s="210">
        <v>56.5</v>
      </c>
      <c r="Q1144" s="210">
        <v>28.63</v>
      </c>
      <c r="R1144" s="210">
        <v>12</v>
      </c>
    </row>
    <row r="1145" spans="1:18" s="104" customFormat="1" x14ac:dyDescent="0.2">
      <c r="A1145" s="40" t="s">
        <v>843</v>
      </c>
      <c r="B1145" s="114">
        <v>2015</v>
      </c>
      <c r="C1145" s="24" t="s">
        <v>59</v>
      </c>
      <c r="D1145" s="24" t="s">
        <v>596</v>
      </c>
      <c r="E1145" s="210">
        <v>4.01</v>
      </c>
      <c r="F1145" s="210">
        <v>10.85</v>
      </c>
      <c r="G1145" s="210">
        <v>0</v>
      </c>
      <c r="H1145" s="210">
        <v>8.3699999999999992</v>
      </c>
      <c r="I1145" s="210">
        <v>0</v>
      </c>
      <c r="J1145" s="210">
        <v>0</v>
      </c>
      <c r="K1145" s="210">
        <v>6.09</v>
      </c>
      <c r="L1145" s="210">
        <v>2.94</v>
      </c>
      <c r="M1145" s="210">
        <v>10.5</v>
      </c>
      <c r="N1145" s="210">
        <v>0</v>
      </c>
      <c r="O1145" s="210">
        <v>7.91</v>
      </c>
      <c r="P1145" s="210">
        <v>0</v>
      </c>
      <c r="Q1145" s="210">
        <v>0</v>
      </c>
      <c r="R1145" s="210">
        <v>3.92</v>
      </c>
    </row>
    <row r="1146" spans="1:18" s="104" customFormat="1" x14ac:dyDescent="0.2">
      <c r="A1146" s="40" t="s">
        <v>844</v>
      </c>
      <c r="B1146" s="114">
        <v>2015</v>
      </c>
      <c r="C1146" s="24" t="s">
        <v>60</v>
      </c>
      <c r="D1146" s="24" t="s">
        <v>596</v>
      </c>
      <c r="E1146" s="210">
        <v>6.47</v>
      </c>
      <c r="F1146" s="210">
        <v>18.39</v>
      </c>
      <c r="G1146" s="210">
        <v>32.51</v>
      </c>
      <c r="H1146" s="210">
        <v>22.23</v>
      </c>
      <c r="I1146" s="210">
        <v>17.07</v>
      </c>
      <c r="J1146" s="210">
        <v>25.11</v>
      </c>
      <c r="K1146" s="210">
        <v>25.94</v>
      </c>
      <c r="L1146" s="210">
        <v>4</v>
      </c>
      <c r="M1146" s="210">
        <v>10.88</v>
      </c>
      <c r="N1146" s="210">
        <v>16.5</v>
      </c>
      <c r="O1146" s="210">
        <v>20</v>
      </c>
      <c r="P1146" s="210">
        <v>11.88</v>
      </c>
      <c r="Q1146" s="210">
        <v>18</v>
      </c>
      <c r="R1146" s="210">
        <v>12.25</v>
      </c>
    </row>
    <row r="1147" spans="1:18" s="104" customFormat="1" x14ac:dyDescent="0.2">
      <c r="A1147" s="40" t="s">
        <v>845</v>
      </c>
      <c r="B1147" s="114">
        <v>2015</v>
      </c>
      <c r="C1147" s="24" t="s">
        <v>61</v>
      </c>
      <c r="D1147" s="24" t="s">
        <v>596</v>
      </c>
      <c r="E1147" s="210">
        <v>13.9</v>
      </c>
      <c r="F1147" s="210">
        <v>0</v>
      </c>
      <c r="G1147" s="210">
        <v>0</v>
      </c>
      <c r="H1147" s="210">
        <v>0</v>
      </c>
      <c r="I1147" s="210">
        <v>0</v>
      </c>
      <c r="J1147" s="210">
        <v>0</v>
      </c>
      <c r="K1147" s="210">
        <v>13.9</v>
      </c>
      <c r="L1147" s="210">
        <v>8.75</v>
      </c>
      <c r="M1147" s="210">
        <v>0</v>
      </c>
      <c r="N1147" s="210">
        <v>0</v>
      </c>
      <c r="O1147" s="210">
        <v>0</v>
      </c>
      <c r="P1147" s="210">
        <v>0</v>
      </c>
      <c r="Q1147" s="210">
        <v>0</v>
      </c>
      <c r="R1147" s="210">
        <v>8.75</v>
      </c>
    </row>
    <row r="1148" spans="1:18" s="104" customFormat="1" x14ac:dyDescent="0.2">
      <c r="A1148" s="40" t="s">
        <v>846</v>
      </c>
      <c r="B1148" s="114">
        <v>2015</v>
      </c>
      <c r="C1148" s="24" t="s">
        <v>62</v>
      </c>
      <c r="D1148" s="24" t="s">
        <v>596</v>
      </c>
      <c r="E1148" s="210">
        <v>5.52</v>
      </c>
      <c r="F1148" s="210">
        <v>11.91</v>
      </c>
      <c r="G1148" s="210">
        <v>24</v>
      </c>
      <c r="H1148" s="210">
        <v>11.57</v>
      </c>
      <c r="I1148" s="210">
        <v>11.52</v>
      </c>
      <c r="J1148" s="210">
        <v>18.559999999999999</v>
      </c>
      <c r="K1148" s="210">
        <v>15.2</v>
      </c>
      <c r="L1148" s="210">
        <v>4.08</v>
      </c>
      <c r="M1148" s="210">
        <v>7</v>
      </c>
      <c r="N1148" s="210">
        <v>8</v>
      </c>
      <c r="O1148" s="210">
        <v>10.25</v>
      </c>
      <c r="P1148" s="210">
        <v>11</v>
      </c>
      <c r="Q1148" s="210">
        <v>14.42</v>
      </c>
      <c r="R1148" s="210">
        <v>7</v>
      </c>
    </row>
    <row r="1149" spans="1:18" s="104" customFormat="1" x14ac:dyDescent="0.2">
      <c r="A1149" s="40" t="s">
        <v>847</v>
      </c>
      <c r="B1149" s="114">
        <v>2015</v>
      </c>
      <c r="C1149" s="24" t="s">
        <v>63</v>
      </c>
      <c r="D1149" s="24" t="s">
        <v>596</v>
      </c>
      <c r="E1149" s="210">
        <v>18.03</v>
      </c>
      <c r="F1149" s="210">
        <v>17.989999999999998</v>
      </c>
      <c r="G1149" s="210">
        <v>43.32</v>
      </c>
      <c r="H1149" s="210">
        <v>24.41</v>
      </c>
      <c r="I1149" s="210">
        <v>27.65</v>
      </c>
      <c r="J1149" s="210">
        <v>37.770000000000003</v>
      </c>
      <c r="K1149" s="210">
        <v>29.75</v>
      </c>
      <c r="L1149" s="210">
        <v>7</v>
      </c>
      <c r="M1149" s="210">
        <v>10</v>
      </c>
      <c r="N1149" s="210">
        <v>22</v>
      </c>
      <c r="O1149" s="210">
        <v>14.88</v>
      </c>
      <c r="P1149" s="210">
        <v>15.33</v>
      </c>
      <c r="Q1149" s="210">
        <v>42</v>
      </c>
      <c r="R1149" s="210">
        <v>14</v>
      </c>
    </row>
    <row r="1150" spans="1:18" s="104" customFormat="1" x14ac:dyDescent="0.2">
      <c r="A1150" s="40" t="s">
        <v>848</v>
      </c>
      <c r="B1150" s="114">
        <v>2015</v>
      </c>
      <c r="C1150" s="24" t="s">
        <v>64</v>
      </c>
      <c r="D1150" s="24" t="s">
        <v>596</v>
      </c>
      <c r="E1150" s="210">
        <v>8.74</v>
      </c>
      <c r="F1150" s="210">
        <v>42.2</v>
      </c>
      <c r="G1150" s="210">
        <v>0</v>
      </c>
      <c r="H1150" s="210">
        <v>26.86</v>
      </c>
      <c r="I1150" s="210">
        <v>0</v>
      </c>
      <c r="J1150" s="210">
        <v>0</v>
      </c>
      <c r="K1150" s="210">
        <v>24.71</v>
      </c>
      <c r="L1150" s="210">
        <v>7</v>
      </c>
      <c r="M1150" s="210">
        <v>25.63</v>
      </c>
      <c r="N1150" s="210">
        <v>0</v>
      </c>
      <c r="O1150" s="210">
        <v>20</v>
      </c>
      <c r="P1150" s="210">
        <v>0</v>
      </c>
      <c r="Q1150" s="210">
        <v>0</v>
      </c>
      <c r="R1150" s="210">
        <v>12</v>
      </c>
    </row>
    <row r="1151" spans="1:18" s="104" customFormat="1" x14ac:dyDescent="0.2">
      <c r="A1151" s="40" t="s">
        <v>849</v>
      </c>
      <c r="B1151" s="114">
        <v>2015</v>
      </c>
      <c r="C1151" s="24" t="s">
        <v>65</v>
      </c>
      <c r="D1151" s="24" t="s">
        <v>596</v>
      </c>
      <c r="E1151" s="210">
        <v>5.85</v>
      </c>
      <c r="F1151" s="210">
        <v>9.56</v>
      </c>
      <c r="G1151" s="210">
        <v>0</v>
      </c>
      <c r="H1151" s="210">
        <v>15.61</v>
      </c>
      <c r="I1151" s="210">
        <v>0</v>
      </c>
      <c r="J1151" s="210">
        <v>0</v>
      </c>
      <c r="K1151" s="210">
        <v>8.3000000000000007</v>
      </c>
      <c r="L1151" s="210">
        <v>3.5</v>
      </c>
      <c r="M1151" s="210">
        <v>7</v>
      </c>
      <c r="N1151" s="210">
        <v>0</v>
      </c>
      <c r="O1151" s="210">
        <v>14</v>
      </c>
      <c r="P1151" s="210">
        <v>0</v>
      </c>
      <c r="Q1151" s="210">
        <v>0</v>
      </c>
      <c r="R1151" s="210">
        <v>5.92</v>
      </c>
    </row>
    <row r="1152" spans="1:18" s="104" customFormat="1" x14ac:dyDescent="0.2">
      <c r="A1152" s="40" t="s">
        <v>850</v>
      </c>
      <c r="B1152" s="114">
        <v>2015</v>
      </c>
      <c r="C1152" s="24" t="s">
        <v>66</v>
      </c>
      <c r="D1152" s="24" t="s">
        <v>596</v>
      </c>
      <c r="E1152" s="210">
        <v>14.68</v>
      </c>
      <c r="F1152" s="210">
        <v>25.53</v>
      </c>
      <c r="G1152" s="210">
        <v>14.83</v>
      </c>
      <c r="H1152" s="210">
        <v>34.65</v>
      </c>
      <c r="I1152" s="210">
        <v>52.3</v>
      </c>
      <c r="J1152" s="210">
        <v>0</v>
      </c>
      <c r="K1152" s="210">
        <v>19.850000000000001</v>
      </c>
      <c r="L1152" s="210">
        <v>5.15</v>
      </c>
      <c r="M1152" s="210">
        <v>14</v>
      </c>
      <c r="N1152" s="210">
        <v>7.5</v>
      </c>
      <c r="O1152" s="210">
        <v>25.54</v>
      </c>
      <c r="P1152" s="210">
        <v>52.3</v>
      </c>
      <c r="Q1152" s="210">
        <v>0</v>
      </c>
      <c r="R1152" s="210">
        <v>9.33</v>
      </c>
    </row>
    <row r="1153" spans="1:18" s="104" customFormat="1" x14ac:dyDescent="0.2">
      <c r="A1153" s="40" t="s">
        <v>851</v>
      </c>
      <c r="B1153" s="114">
        <v>2015</v>
      </c>
      <c r="C1153" s="24" t="s">
        <v>67</v>
      </c>
      <c r="D1153" s="24" t="s">
        <v>596</v>
      </c>
      <c r="E1153" s="210">
        <v>0</v>
      </c>
      <c r="F1153" s="210">
        <v>23.94</v>
      </c>
      <c r="G1153" s="210">
        <v>0</v>
      </c>
      <c r="H1153" s="210">
        <v>14.75</v>
      </c>
      <c r="I1153" s="210">
        <v>0</v>
      </c>
      <c r="J1153" s="210">
        <v>0</v>
      </c>
      <c r="K1153" s="210">
        <v>23.89</v>
      </c>
      <c r="L1153" s="210">
        <v>0</v>
      </c>
      <c r="M1153" s="210">
        <v>14</v>
      </c>
      <c r="N1153" s="210">
        <v>0</v>
      </c>
      <c r="O1153" s="210">
        <v>14.75</v>
      </c>
      <c r="P1153" s="210">
        <v>0</v>
      </c>
      <c r="Q1153" s="210">
        <v>0</v>
      </c>
      <c r="R1153" s="210">
        <v>14</v>
      </c>
    </row>
    <row r="1154" spans="1:18" s="104" customFormat="1" x14ac:dyDescent="0.2">
      <c r="A1154" s="40" t="s">
        <v>852</v>
      </c>
      <c r="B1154" s="114">
        <v>2015</v>
      </c>
      <c r="C1154" s="24" t="s">
        <v>68</v>
      </c>
      <c r="D1154" s="24" t="s">
        <v>596</v>
      </c>
      <c r="E1154" s="210">
        <v>7.77</v>
      </c>
      <c r="F1154" s="210">
        <v>20</v>
      </c>
      <c r="G1154" s="210">
        <v>18.47</v>
      </c>
      <c r="H1154" s="210">
        <v>19.2</v>
      </c>
      <c r="I1154" s="210">
        <v>0</v>
      </c>
      <c r="J1154" s="210">
        <v>0</v>
      </c>
      <c r="K1154" s="210">
        <v>15.99</v>
      </c>
      <c r="L1154" s="210">
        <v>4.75</v>
      </c>
      <c r="M1154" s="210">
        <v>11.5</v>
      </c>
      <c r="N1154" s="210">
        <v>11.75</v>
      </c>
      <c r="O1154" s="210">
        <v>16.88</v>
      </c>
      <c r="P1154" s="210">
        <v>0</v>
      </c>
      <c r="Q1154" s="210">
        <v>0</v>
      </c>
      <c r="R1154" s="210">
        <v>9.75</v>
      </c>
    </row>
    <row r="1155" spans="1:18" s="104" customFormat="1" x14ac:dyDescent="0.2">
      <c r="A1155" s="40" t="s">
        <v>853</v>
      </c>
      <c r="B1155" s="114">
        <v>2015</v>
      </c>
      <c r="C1155" s="24" t="s">
        <v>69</v>
      </c>
      <c r="D1155" s="24" t="s">
        <v>596</v>
      </c>
      <c r="E1155" s="210">
        <v>7.42</v>
      </c>
      <c r="F1155" s="210">
        <v>31.04</v>
      </c>
      <c r="G1155" s="210">
        <v>0</v>
      </c>
      <c r="H1155" s="210">
        <v>26.85</v>
      </c>
      <c r="I1155" s="210">
        <v>0</v>
      </c>
      <c r="J1155" s="210">
        <v>0</v>
      </c>
      <c r="K1155" s="210">
        <v>25.99</v>
      </c>
      <c r="L1155" s="210">
        <v>5</v>
      </c>
      <c r="M1155" s="210">
        <v>14.5</v>
      </c>
      <c r="N1155" s="210">
        <v>0</v>
      </c>
      <c r="O1155" s="210">
        <v>21</v>
      </c>
      <c r="P1155" s="210">
        <v>0</v>
      </c>
      <c r="Q1155" s="210">
        <v>0</v>
      </c>
      <c r="R1155" s="210">
        <v>13</v>
      </c>
    </row>
    <row r="1156" spans="1:18" s="104" customFormat="1" x14ac:dyDescent="0.2">
      <c r="A1156" s="40" t="s">
        <v>854</v>
      </c>
      <c r="B1156" s="114">
        <v>2015</v>
      </c>
      <c r="C1156" s="24" t="s">
        <v>70</v>
      </c>
      <c r="D1156" s="24" t="s">
        <v>596</v>
      </c>
      <c r="E1156" s="210">
        <v>7.2</v>
      </c>
      <c r="F1156" s="210">
        <v>10.8</v>
      </c>
      <c r="G1156" s="210">
        <v>0</v>
      </c>
      <c r="H1156" s="210">
        <v>13.55</v>
      </c>
      <c r="I1156" s="210">
        <v>0</v>
      </c>
      <c r="J1156" s="210">
        <v>0</v>
      </c>
      <c r="K1156" s="210">
        <v>8.5399999999999991</v>
      </c>
      <c r="L1156" s="210">
        <v>5</v>
      </c>
      <c r="M1156" s="210">
        <v>8.8800000000000008</v>
      </c>
      <c r="N1156" s="210">
        <v>0</v>
      </c>
      <c r="O1156" s="210">
        <v>13.5</v>
      </c>
      <c r="P1156" s="210">
        <v>0</v>
      </c>
      <c r="Q1156" s="210">
        <v>0</v>
      </c>
      <c r="R1156" s="210">
        <v>7</v>
      </c>
    </row>
    <row r="1157" spans="1:18" s="104" customFormat="1" x14ac:dyDescent="0.2">
      <c r="A1157" s="40" t="s">
        <v>855</v>
      </c>
      <c r="B1157" s="114">
        <v>2015</v>
      </c>
      <c r="C1157" s="24" t="s">
        <v>71</v>
      </c>
      <c r="D1157" s="24" t="s">
        <v>596</v>
      </c>
      <c r="E1157" s="210">
        <v>25.12</v>
      </c>
      <c r="F1157" s="210">
        <v>0</v>
      </c>
      <c r="G1157" s="210">
        <v>0</v>
      </c>
      <c r="H1157" s="210">
        <v>0</v>
      </c>
      <c r="I1157" s="210">
        <v>0</v>
      </c>
      <c r="J1157" s="210">
        <v>0</v>
      </c>
      <c r="K1157" s="210">
        <v>23.14</v>
      </c>
      <c r="L1157" s="210">
        <v>8.3699999999999992</v>
      </c>
      <c r="M1157" s="210">
        <v>0</v>
      </c>
      <c r="N1157" s="210">
        <v>0</v>
      </c>
      <c r="O1157" s="210">
        <v>0</v>
      </c>
      <c r="P1157" s="210">
        <v>0</v>
      </c>
      <c r="Q1157" s="210">
        <v>0</v>
      </c>
      <c r="R1157" s="210">
        <v>7.88</v>
      </c>
    </row>
    <row r="1158" spans="1:18" s="104" customFormat="1" x14ac:dyDescent="0.2">
      <c r="A1158" s="40" t="s">
        <v>856</v>
      </c>
      <c r="B1158" s="114">
        <v>2015</v>
      </c>
      <c r="C1158" s="24" t="s">
        <v>72</v>
      </c>
      <c r="D1158" s="24" t="s">
        <v>596</v>
      </c>
      <c r="E1158" s="210">
        <v>5.53</v>
      </c>
      <c r="F1158" s="210">
        <v>15.81</v>
      </c>
      <c r="G1158" s="210">
        <v>39.6</v>
      </c>
      <c r="H1158" s="210">
        <v>13.75</v>
      </c>
      <c r="I1158" s="210">
        <v>0</v>
      </c>
      <c r="J1158" s="210">
        <v>14</v>
      </c>
      <c r="K1158" s="210">
        <v>11.55</v>
      </c>
      <c r="L1158" s="210">
        <v>3.81</v>
      </c>
      <c r="M1158" s="210">
        <v>9.15</v>
      </c>
      <c r="N1158" s="210">
        <v>28</v>
      </c>
      <c r="O1158" s="210">
        <v>13.75</v>
      </c>
      <c r="P1158" s="210">
        <v>0</v>
      </c>
      <c r="Q1158" s="210">
        <v>14</v>
      </c>
      <c r="R1158" s="210">
        <v>5.25</v>
      </c>
    </row>
    <row r="1159" spans="1:18" s="104" customFormat="1" x14ac:dyDescent="0.2">
      <c r="A1159" s="40" t="s">
        <v>857</v>
      </c>
      <c r="B1159" s="114">
        <v>2015</v>
      </c>
      <c r="C1159" s="24" t="s">
        <v>73</v>
      </c>
      <c r="D1159" s="24" t="s">
        <v>596</v>
      </c>
      <c r="E1159" s="210">
        <v>5.56</v>
      </c>
      <c r="F1159" s="210">
        <v>21.68</v>
      </c>
      <c r="G1159" s="210">
        <v>54.62</v>
      </c>
      <c r="H1159" s="210">
        <v>23.68</v>
      </c>
      <c r="I1159" s="210">
        <v>23.5</v>
      </c>
      <c r="J1159" s="210">
        <v>43.5</v>
      </c>
      <c r="K1159" s="210">
        <v>35.590000000000003</v>
      </c>
      <c r="L1159" s="210">
        <v>2.38</v>
      </c>
      <c r="M1159" s="210">
        <v>11</v>
      </c>
      <c r="N1159" s="210">
        <v>45.04</v>
      </c>
      <c r="O1159" s="210">
        <v>19.75</v>
      </c>
      <c r="P1159" s="210">
        <v>23.75</v>
      </c>
      <c r="Q1159" s="210">
        <v>42</v>
      </c>
      <c r="R1159" s="210">
        <v>18</v>
      </c>
    </row>
    <row r="1160" spans="1:18" s="104" customFormat="1" x14ac:dyDescent="0.2">
      <c r="A1160" s="40" t="s">
        <v>858</v>
      </c>
      <c r="B1160" s="114">
        <v>2015</v>
      </c>
      <c r="C1160" s="24" t="s">
        <v>74</v>
      </c>
      <c r="D1160" s="24" t="s">
        <v>596</v>
      </c>
      <c r="E1160" s="210">
        <v>8.1199999999999992</v>
      </c>
      <c r="F1160" s="210">
        <v>6.95</v>
      </c>
      <c r="G1160" s="210">
        <v>10.29</v>
      </c>
      <c r="H1160" s="210">
        <v>15.26</v>
      </c>
      <c r="I1160" s="210">
        <v>23.13</v>
      </c>
      <c r="J1160" s="210">
        <v>0</v>
      </c>
      <c r="K1160" s="210">
        <v>8.35</v>
      </c>
      <c r="L1160" s="210">
        <v>4.08</v>
      </c>
      <c r="M1160" s="210">
        <v>5.63</v>
      </c>
      <c r="N1160" s="210">
        <v>7.38</v>
      </c>
      <c r="O1160" s="210">
        <v>15.26</v>
      </c>
      <c r="P1160" s="210">
        <v>23.13</v>
      </c>
      <c r="Q1160" s="210">
        <v>0</v>
      </c>
      <c r="R1160" s="210">
        <v>5.25</v>
      </c>
    </row>
    <row r="1161" spans="1:18" s="104" customFormat="1" x14ac:dyDescent="0.2">
      <c r="A1161" s="40" t="s">
        <v>859</v>
      </c>
      <c r="B1161" s="114">
        <v>2015</v>
      </c>
      <c r="C1161" s="24" t="s">
        <v>75</v>
      </c>
      <c r="D1161" s="24" t="s">
        <v>596</v>
      </c>
      <c r="E1161" s="210">
        <v>3.68</v>
      </c>
      <c r="F1161" s="210">
        <v>0</v>
      </c>
      <c r="G1161" s="210">
        <v>2</v>
      </c>
      <c r="H1161" s="210">
        <v>0</v>
      </c>
      <c r="I1161" s="210">
        <v>0</v>
      </c>
      <c r="J1161" s="210">
        <v>0</v>
      </c>
      <c r="K1161" s="210">
        <v>3.62</v>
      </c>
      <c r="L1161" s="210">
        <v>2</v>
      </c>
      <c r="M1161" s="210">
        <v>0</v>
      </c>
      <c r="N1161" s="210">
        <v>2</v>
      </c>
      <c r="O1161" s="210">
        <v>0</v>
      </c>
      <c r="P1161" s="210">
        <v>0</v>
      </c>
      <c r="Q1161" s="210">
        <v>0</v>
      </c>
      <c r="R1161" s="210">
        <v>2</v>
      </c>
    </row>
    <row r="1162" spans="1:18" s="104" customFormat="1" x14ac:dyDescent="0.2">
      <c r="A1162" s="40" t="s">
        <v>860</v>
      </c>
      <c r="B1162" s="114">
        <v>2015</v>
      </c>
      <c r="C1162" s="24" t="s">
        <v>76</v>
      </c>
      <c r="D1162" s="24" t="s">
        <v>596</v>
      </c>
      <c r="E1162" s="210">
        <v>14.93</v>
      </c>
      <c r="F1162" s="210">
        <v>17.309999999999999</v>
      </c>
      <c r="G1162" s="210">
        <v>0</v>
      </c>
      <c r="H1162" s="210">
        <v>0</v>
      </c>
      <c r="I1162" s="210">
        <v>0</v>
      </c>
      <c r="J1162" s="210">
        <v>0</v>
      </c>
      <c r="K1162" s="210">
        <v>15.85</v>
      </c>
      <c r="L1162" s="210">
        <v>10.25</v>
      </c>
      <c r="M1162" s="210">
        <v>10.5</v>
      </c>
      <c r="N1162" s="210">
        <v>0</v>
      </c>
      <c r="O1162" s="210">
        <v>0</v>
      </c>
      <c r="P1162" s="210">
        <v>0</v>
      </c>
      <c r="Q1162" s="210">
        <v>0</v>
      </c>
      <c r="R1162" s="210">
        <v>10</v>
      </c>
    </row>
    <row r="1163" spans="1:18" s="104" customFormat="1" x14ac:dyDescent="0.2">
      <c r="A1163" s="40" t="s">
        <v>861</v>
      </c>
      <c r="B1163" s="114">
        <v>2015</v>
      </c>
      <c r="C1163" s="24" t="s">
        <v>77</v>
      </c>
      <c r="D1163" s="24" t="s">
        <v>596</v>
      </c>
      <c r="E1163" s="210">
        <v>17.88</v>
      </c>
      <c r="F1163" s="210">
        <v>20.5</v>
      </c>
      <c r="G1163" s="210">
        <v>27.6</v>
      </c>
      <c r="H1163" s="210">
        <v>25.59</v>
      </c>
      <c r="I1163" s="210">
        <v>33.340000000000003</v>
      </c>
      <c r="J1163" s="210">
        <v>49.1</v>
      </c>
      <c r="K1163" s="210">
        <v>23.48</v>
      </c>
      <c r="L1163" s="210">
        <v>6.38</v>
      </c>
      <c r="M1163" s="210">
        <v>14.25</v>
      </c>
      <c r="N1163" s="210">
        <v>19.75</v>
      </c>
      <c r="O1163" s="210">
        <v>21</v>
      </c>
      <c r="P1163" s="210">
        <v>31.25</v>
      </c>
      <c r="Q1163" s="210">
        <v>47</v>
      </c>
      <c r="R1163" s="210">
        <v>15</v>
      </c>
    </row>
    <row r="1164" spans="1:18" s="104" customFormat="1" x14ac:dyDescent="0.2">
      <c r="A1164" s="40" t="s">
        <v>862</v>
      </c>
      <c r="B1164" s="114">
        <v>2015</v>
      </c>
      <c r="C1164" s="24" t="s">
        <v>78</v>
      </c>
      <c r="D1164" s="24" t="s">
        <v>596</v>
      </c>
      <c r="E1164" s="210">
        <v>17.18</v>
      </c>
      <c r="F1164" s="210">
        <v>23.49</v>
      </c>
      <c r="G1164" s="210">
        <v>28.69</v>
      </c>
      <c r="H1164" s="210">
        <v>11.83</v>
      </c>
      <c r="I1164" s="210">
        <v>12</v>
      </c>
      <c r="J1164" s="210">
        <v>37.64</v>
      </c>
      <c r="K1164" s="210">
        <v>27</v>
      </c>
      <c r="L1164" s="210">
        <v>11.29</v>
      </c>
      <c r="M1164" s="210">
        <v>8.1300000000000008</v>
      </c>
      <c r="N1164" s="210">
        <v>12</v>
      </c>
      <c r="O1164" s="210">
        <v>11</v>
      </c>
      <c r="P1164" s="210">
        <v>12</v>
      </c>
      <c r="Q1164" s="210">
        <v>19.75</v>
      </c>
      <c r="R1164" s="210">
        <v>11</v>
      </c>
    </row>
    <row r="1165" spans="1:18" s="104" customFormat="1" x14ac:dyDescent="0.2">
      <c r="A1165" s="40" t="s">
        <v>863</v>
      </c>
      <c r="B1165" s="114">
        <v>2015</v>
      </c>
      <c r="C1165" s="24" t="s">
        <v>79</v>
      </c>
      <c r="D1165" s="24" t="s">
        <v>596</v>
      </c>
      <c r="E1165" s="210">
        <v>7</v>
      </c>
      <c r="F1165" s="210">
        <v>13.87</v>
      </c>
      <c r="G1165" s="210">
        <v>0</v>
      </c>
      <c r="H1165" s="210">
        <v>12.66</v>
      </c>
      <c r="I1165" s="210">
        <v>0</v>
      </c>
      <c r="J1165" s="210">
        <v>0</v>
      </c>
      <c r="K1165" s="210">
        <v>7.61</v>
      </c>
      <c r="L1165" s="210">
        <v>5.63</v>
      </c>
      <c r="M1165" s="210">
        <v>15.75</v>
      </c>
      <c r="N1165" s="210">
        <v>0</v>
      </c>
      <c r="O1165" s="210">
        <v>14.5</v>
      </c>
      <c r="P1165" s="210">
        <v>0</v>
      </c>
      <c r="Q1165" s="210">
        <v>0</v>
      </c>
      <c r="R1165" s="210">
        <v>6</v>
      </c>
    </row>
    <row r="1166" spans="1:18" s="104" customFormat="1" x14ac:dyDescent="0.2">
      <c r="A1166" s="40" t="s">
        <v>864</v>
      </c>
      <c r="B1166" s="114">
        <v>2015</v>
      </c>
      <c r="C1166" s="24" t="s">
        <v>80</v>
      </c>
      <c r="D1166" s="24" t="s">
        <v>596</v>
      </c>
      <c r="E1166" s="210">
        <v>9.93</v>
      </c>
      <c r="F1166" s="210">
        <v>11.55</v>
      </c>
      <c r="G1166" s="210">
        <v>0</v>
      </c>
      <c r="H1166" s="210">
        <v>10.050000000000001</v>
      </c>
      <c r="I1166" s="210">
        <v>0</v>
      </c>
      <c r="J1166" s="210">
        <v>0</v>
      </c>
      <c r="K1166" s="210">
        <v>11.45</v>
      </c>
      <c r="L1166" s="210">
        <v>10.5</v>
      </c>
      <c r="M1166" s="210">
        <v>6.25</v>
      </c>
      <c r="N1166" s="210">
        <v>0</v>
      </c>
      <c r="O1166" s="210">
        <v>7.56</v>
      </c>
      <c r="P1166" s="210">
        <v>0</v>
      </c>
      <c r="Q1166" s="210">
        <v>0</v>
      </c>
      <c r="R1166" s="210">
        <v>6.75</v>
      </c>
    </row>
    <row r="1167" spans="1:18" s="104" customFormat="1" x14ac:dyDescent="0.2">
      <c r="A1167" s="40" t="s">
        <v>865</v>
      </c>
      <c r="B1167" s="114">
        <v>2015</v>
      </c>
      <c r="C1167" s="24" t="s">
        <v>24</v>
      </c>
      <c r="D1167" s="24" t="s">
        <v>596</v>
      </c>
      <c r="E1167" s="210">
        <v>10.72</v>
      </c>
      <c r="F1167" s="210">
        <v>19.86</v>
      </c>
      <c r="G1167" s="210">
        <v>35.01</v>
      </c>
      <c r="H1167" s="210">
        <v>23.83</v>
      </c>
      <c r="I1167" s="210">
        <v>24.65</v>
      </c>
      <c r="J1167" s="210">
        <v>35.94</v>
      </c>
      <c r="K1167" s="210">
        <v>21.87</v>
      </c>
      <c r="L1167" s="210">
        <v>5.5</v>
      </c>
      <c r="M1167" s="210">
        <v>10</v>
      </c>
      <c r="N1167" s="210">
        <v>18.38</v>
      </c>
      <c r="O1167" s="210">
        <v>16.079999999999998</v>
      </c>
      <c r="P1167" s="210">
        <v>15.95</v>
      </c>
      <c r="Q1167" s="210">
        <v>27.5</v>
      </c>
      <c r="R1167" s="210">
        <v>10.25</v>
      </c>
    </row>
    <row r="1169" spans="1:39" s="116" customFormat="1" x14ac:dyDescent="0.2"/>
    <row r="1170" spans="1:39" s="116" customFormat="1" x14ac:dyDescent="0.2">
      <c r="B1170" s="116" t="s">
        <v>663</v>
      </c>
      <c r="C1170" s="117"/>
      <c r="D1170" s="118" t="s">
        <v>105</v>
      </c>
      <c r="E1170" s="118"/>
      <c r="F1170" s="118"/>
      <c r="G1170" s="118"/>
      <c r="H1170" s="118"/>
      <c r="I1170" s="118"/>
      <c r="J1170" s="118"/>
      <c r="K1170" s="118"/>
      <c r="L1170" s="118"/>
      <c r="M1170" s="118"/>
      <c r="N1170" s="118"/>
      <c r="O1170" s="118"/>
      <c r="P1170" s="118"/>
      <c r="Q1170" s="118"/>
      <c r="R1170" s="118"/>
      <c r="S1170" s="118"/>
      <c r="T1170" s="118"/>
      <c r="U1170" s="118"/>
      <c r="V1170" s="118"/>
      <c r="W1170" s="118"/>
      <c r="X1170" s="118"/>
      <c r="Y1170" s="118"/>
      <c r="Z1170" s="118"/>
      <c r="AA1170" s="118"/>
      <c r="AB1170" s="118"/>
      <c r="AC1170" s="118"/>
      <c r="AD1170" s="118"/>
      <c r="AE1170" s="118" t="s">
        <v>4</v>
      </c>
      <c r="AF1170" s="118"/>
      <c r="AG1170" s="118"/>
      <c r="AH1170" s="118"/>
      <c r="AI1170" s="118"/>
      <c r="AJ1170" s="118"/>
      <c r="AK1170" s="118"/>
      <c r="AL1170" s="118"/>
      <c r="AM1170" s="118"/>
    </row>
    <row r="1171" spans="1:39" s="116" customFormat="1" x14ac:dyDescent="0.2">
      <c r="C1171" s="117"/>
      <c r="D1171" s="118" t="s">
        <v>45</v>
      </c>
      <c r="E1171" s="118"/>
      <c r="F1171" s="118"/>
      <c r="G1171" s="118"/>
      <c r="H1171" s="118"/>
      <c r="I1171" s="118"/>
      <c r="J1171" s="118"/>
      <c r="K1171" s="118"/>
      <c r="L1171" s="118"/>
      <c r="M1171" s="118" t="s">
        <v>46</v>
      </c>
      <c r="N1171" s="118"/>
      <c r="O1171" s="118"/>
      <c r="P1171" s="118"/>
      <c r="Q1171" s="118"/>
      <c r="R1171" s="118"/>
      <c r="S1171" s="118"/>
      <c r="T1171" s="118"/>
      <c r="U1171" s="118"/>
      <c r="V1171" s="118" t="s">
        <v>40</v>
      </c>
      <c r="W1171" s="118"/>
      <c r="X1171" s="118"/>
      <c r="Y1171" s="118"/>
      <c r="Z1171" s="118"/>
      <c r="AA1171" s="118"/>
      <c r="AB1171" s="118"/>
      <c r="AC1171" s="118"/>
      <c r="AD1171" s="118"/>
      <c r="AE1171" s="118"/>
      <c r="AF1171" s="118"/>
      <c r="AG1171" s="118"/>
      <c r="AH1171" s="118"/>
      <c r="AI1171" s="118"/>
      <c r="AJ1171" s="118"/>
      <c r="AK1171" s="118"/>
      <c r="AL1171" s="118"/>
      <c r="AM1171" s="118"/>
    </row>
    <row r="1172" spans="1:39" s="116" customFormat="1" ht="25.5" x14ac:dyDescent="0.2">
      <c r="C1172" s="117"/>
      <c r="D1172" s="118" t="s">
        <v>111</v>
      </c>
      <c r="E1172" s="118" t="s">
        <v>112</v>
      </c>
      <c r="F1172" s="118" t="s">
        <v>113</v>
      </c>
      <c r="G1172" s="118" t="s">
        <v>114</v>
      </c>
      <c r="H1172" s="118" t="s">
        <v>115</v>
      </c>
      <c r="I1172" s="118" t="s">
        <v>116</v>
      </c>
      <c r="J1172" s="118" t="s">
        <v>117</v>
      </c>
      <c r="K1172" s="118" t="s">
        <v>118</v>
      </c>
      <c r="L1172" s="118" t="s">
        <v>4</v>
      </c>
      <c r="M1172" s="118" t="s">
        <v>111</v>
      </c>
      <c r="N1172" s="118" t="s">
        <v>112</v>
      </c>
      <c r="O1172" s="118" t="s">
        <v>113</v>
      </c>
      <c r="P1172" s="118" t="s">
        <v>114</v>
      </c>
      <c r="Q1172" s="118" t="s">
        <v>115</v>
      </c>
      <c r="R1172" s="118" t="s">
        <v>116</v>
      </c>
      <c r="S1172" s="118" t="s">
        <v>117</v>
      </c>
      <c r="T1172" s="118" t="s">
        <v>118</v>
      </c>
      <c r="U1172" s="118" t="s">
        <v>4</v>
      </c>
      <c r="V1172" s="118" t="s">
        <v>111</v>
      </c>
      <c r="W1172" s="118" t="s">
        <v>112</v>
      </c>
      <c r="X1172" s="118" t="s">
        <v>113</v>
      </c>
      <c r="Y1172" s="118" t="s">
        <v>114</v>
      </c>
      <c r="Z1172" s="118" t="s">
        <v>115</v>
      </c>
      <c r="AA1172" s="118" t="s">
        <v>116</v>
      </c>
      <c r="AB1172" s="118" t="s">
        <v>117</v>
      </c>
      <c r="AC1172" s="118" t="s">
        <v>118</v>
      </c>
      <c r="AD1172" s="118" t="s">
        <v>4</v>
      </c>
      <c r="AE1172" s="118" t="s">
        <v>111</v>
      </c>
      <c r="AF1172" s="118" t="s">
        <v>112</v>
      </c>
      <c r="AG1172" s="118" t="s">
        <v>113</v>
      </c>
      <c r="AH1172" s="118" t="s">
        <v>114</v>
      </c>
      <c r="AI1172" s="118" t="s">
        <v>115</v>
      </c>
      <c r="AJ1172" s="118" t="s">
        <v>116</v>
      </c>
      <c r="AK1172" s="118" t="s">
        <v>117</v>
      </c>
      <c r="AL1172" s="118" t="s">
        <v>118</v>
      </c>
      <c r="AM1172" s="118" t="s">
        <v>4</v>
      </c>
    </row>
    <row r="1173" spans="1:39" s="116" customFormat="1" x14ac:dyDescent="0.2">
      <c r="A1173" s="116" t="s">
        <v>555</v>
      </c>
      <c r="B1173" s="120">
        <v>2013</v>
      </c>
      <c r="C1173" s="119" t="s">
        <v>49</v>
      </c>
      <c r="D1173" s="149" t="s">
        <v>103</v>
      </c>
      <c r="E1173" s="149" t="s">
        <v>103</v>
      </c>
      <c r="F1173" s="149" t="s">
        <v>103</v>
      </c>
      <c r="G1173" s="149" t="s">
        <v>103</v>
      </c>
      <c r="H1173" s="149" t="s">
        <v>103</v>
      </c>
      <c r="I1173" s="149" t="s">
        <v>103</v>
      </c>
      <c r="J1173" s="149" t="s">
        <v>103</v>
      </c>
      <c r="K1173" s="149" t="s">
        <v>103</v>
      </c>
      <c r="L1173" s="149">
        <v>225</v>
      </c>
      <c r="M1173" s="149" t="s">
        <v>103</v>
      </c>
      <c r="N1173" s="149" t="s">
        <v>103</v>
      </c>
      <c r="O1173" s="149" t="s">
        <v>103</v>
      </c>
      <c r="P1173" s="149" t="s">
        <v>103</v>
      </c>
      <c r="Q1173" s="149" t="s">
        <v>103</v>
      </c>
      <c r="R1173" s="149" t="s">
        <v>103</v>
      </c>
      <c r="S1173" s="149" t="s">
        <v>103</v>
      </c>
      <c r="T1173" s="149" t="s">
        <v>103</v>
      </c>
      <c r="U1173" s="149">
        <v>636</v>
      </c>
      <c r="V1173" s="149" t="s">
        <v>103</v>
      </c>
      <c r="W1173" s="149" t="s">
        <v>103</v>
      </c>
      <c r="X1173" s="149" t="s">
        <v>103</v>
      </c>
      <c r="Y1173" s="149" t="s">
        <v>103</v>
      </c>
      <c r="Z1173" s="149" t="s">
        <v>103</v>
      </c>
      <c r="AA1173" s="149" t="s">
        <v>103</v>
      </c>
      <c r="AB1173" s="149" t="s">
        <v>103</v>
      </c>
      <c r="AC1173" s="149" t="s">
        <v>103</v>
      </c>
      <c r="AD1173" s="149">
        <v>744</v>
      </c>
      <c r="AE1173" s="149" t="s">
        <v>103</v>
      </c>
      <c r="AF1173" s="149" t="s">
        <v>103</v>
      </c>
      <c r="AG1173" s="149" t="s">
        <v>103</v>
      </c>
      <c r="AH1173" s="149" t="s">
        <v>103</v>
      </c>
      <c r="AI1173" s="149" t="s">
        <v>103</v>
      </c>
      <c r="AJ1173" s="149" t="s">
        <v>103</v>
      </c>
      <c r="AK1173" s="149" t="s">
        <v>103</v>
      </c>
      <c r="AL1173" s="149" t="s">
        <v>103</v>
      </c>
      <c r="AM1173" s="149">
        <v>1605</v>
      </c>
    </row>
    <row r="1174" spans="1:39" s="116" customFormat="1" x14ac:dyDescent="0.2">
      <c r="A1174" s="116" t="s">
        <v>556</v>
      </c>
      <c r="B1174" s="120">
        <v>2013</v>
      </c>
      <c r="C1174" s="119" t="s">
        <v>50</v>
      </c>
      <c r="D1174" s="149" t="s">
        <v>103</v>
      </c>
      <c r="E1174" s="149" t="s">
        <v>103</v>
      </c>
      <c r="F1174" s="149" t="s">
        <v>103</v>
      </c>
      <c r="G1174" s="149" t="s">
        <v>103</v>
      </c>
      <c r="H1174" s="149" t="s">
        <v>103</v>
      </c>
      <c r="I1174" s="149" t="s">
        <v>103</v>
      </c>
      <c r="J1174" s="149" t="s">
        <v>103</v>
      </c>
      <c r="K1174" s="149" t="s">
        <v>103</v>
      </c>
      <c r="L1174" s="149">
        <v>284</v>
      </c>
      <c r="M1174" s="149" t="s">
        <v>103</v>
      </c>
      <c r="N1174" s="149" t="s">
        <v>103</v>
      </c>
      <c r="O1174" s="149" t="s">
        <v>103</v>
      </c>
      <c r="P1174" s="149" t="s">
        <v>103</v>
      </c>
      <c r="Q1174" s="149" t="s">
        <v>103</v>
      </c>
      <c r="R1174" s="149" t="s">
        <v>103</v>
      </c>
      <c r="S1174" s="149" t="s">
        <v>103</v>
      </c>
      <c r="T1174" s="149" t="s">
        <v>103</v>
      </c>
      <c r="U1174" s="149">
        <v>704</v>
      </c>
      <c r="V1174" s="149" t="s">
        <v>103</v>
      </c>
      <c r="W1174" s="149" t="s">
        <v>103</v>
      </c>
      <c r="X1174" s="149" t="s">
        <v>103</v>
      </c>
      <c r="Y1174" s="149" t="s">
        <v>103</v>
      </c>
      <c r="Z1174" s="149" t="s">
        <v>103</v>
      </c>
      <c r="AA1174" s="149" t="s">
        <v>103</v>
      </c>
      <c r="AB1174" s="149" t="s">
        <v>103</v>
      </c>
      <c r="AC1174" s="149" t="s">
        <v>103</v>
      </c>
      <c r="AD1174" s="149">
        <v>971</v>
      </c>
      <c r="AE1174" s="149" t="s">
        <v>103</v>
      </c>
      <c r="AF1174" s="149" t="s">
        <v>103</v>
      </c>
      <c r="AG1174" s="149" t="s">
        <v>103</v>
      </c>
      <c r="AH1174" s="149" t="s">
        <v>103</v>
      </c>
      <c r="AI1174" s="149" t="s">
        <v>103</v>
      </c>
      <c r="AJ1174" s="149" t="s">
        <v>103</v>
      </c>
      <c r="AK1174" s="149" t="s">
        <v>103</v>
      </c>
      <c r="AL1174" s="149" t="s">
        <v>103</v>
      </c>
      <c r="AM1174" s="149">
        <v>1959</v>
      </c>
    </row>
    <row r="1175" spans="1:39" s="116" customFormat="1" x14ac:dyDescent="0.2">
      <c r="A1175" s="116" t="s">
        <v>557</v>
      </c>
      <c r="B1175" s="120">
        <v>2013</v>
      </c>
      <c r="C1175" s="119" t="s">
        <v>51</v>
      </c>
      <c r="D1175" s="149" t="s">
        <v>103</v>
      </c>
      <c r="E1175" s="149" t="s">
        <v>103</v>
      </c>
      <c r="F1175" s="149" t="s">
        <v>103</v>
      </c>
      <c r="G1175" s="149" t="s">
        <v>103</v>
      </c>
      <c r="H1175" s="149" t="s">
        <v>103</v>
      </c>
      <c r="I1175" s="149" t="s">
        <v>103</v>
      </c>
      <c r="J1175" s="149" t="s">
        <v>103</v>
      </c>
      <c r="K1175" s="149" t="s">
        <v>103</v>
      </c>
      <c r="L1175" s="149">
        <v>212</v>
      </c>
      <c r="M1175" s="149" t="s">
        <v>103</v>
      </c>
      <c r="N1175" s="149" t="s">
        <v>103</v>
      </c>
      <c r="O1175" s="149" t="s">
        <v>103</v>
      </c>
      <c r="P1175" s="149" t="s">
        <v>103</v>
      </c>
      <c r="Q1175" s="149" t="s">
        <v>103</v>
      </c>
      <c r="R1175" s="149" t="s">
        <v>103</v>
      </c>
      <c r="S1175" s="149" t="s">
        <v>103</v>
      </c>
      <c r="T1175" s="149" t="s">
        <v>103</v>
      </c>
      <c r="U1175" s="149">
        <v>475</v>
      </c>
      <c r="V1175" s="149" t="s">
        <v>103</v>
      </c>
      <c r="W1175" s="149" t="s">
        <v>103</v>
      </c>
      <c r="X1175" s="149" t="s">
        <v>103</v>
      </c>
      <c r="Y1175" s="149" t="s">
        <v>103</v>
      </c>
      <c r="Z1175" s="149" t="s">
        <v>103</v>
      </c>
      <c r="AA1175" s="149" t="s">
        <v>103</v>
      </c>
      <c r="AB1175" s="149" t="s">
        <v>103</v>
      </c>
      <c r="AC1175" s="149" t="s">
        <v>103</v>
      </c>
      <c r="AD1175" s="149">
        <v>578</v>
      </c>
      <c r="AE1175" s="149" t="s">
        <v>103</v>
      </c>
      <c r="AF1175" s="149" t="s">
        <v>103</v>
      </c>
      <c r="AG1175" s="149" t="s">
        <v>103</v>
      </c>
      <c r="AH1175" s="149" t="s">
        <v>103</v>
      </c>
      <c r="AI1175" s="149" t="s">
        <v>103</v>
      </c>
      <c r="AJ1175" s="149" t="s">
        <v>103</v>
      </c>
      <c r="AK1175" s="149" t="s">
        <v>103</v>
      </c>
      <c r="AL1175" s="149" t="s">
        <v>103</v>
      </c>
      <c r="AM1175" s="149">
        <v>1265</v>
      </c>
    </row>
    <row r="1176" spans="1:39" s="116" customFormat="1" x14ac:dyDescent="0.2">
      <c r="A1176" s="116" t="s">
        <v>558</v>
      </c>
      <c r="B1176" s="120">
        <v>2013</v>
      </c>
      <c r="C1176" s="119" t="s">
        <v>52</v>
      </c>
      <c r="D1176" s="149" t="s">
        <v>103</v>
      </c>
      <c r="E1176" s="149" t="s">
        <v>103</v>
      </c>
      <c r="F1176" s="149" t="s">
        <v>103</v>
      </c>
      <c r="G1176" s="149" t="s">
        <v>103</v>
      </c>
      <c r="H1176" s="149" t="s">
        <v>103</v>
      </c>
      <c r="I1176" s="149" t="s">
        <v>103</v>
      </c>
      <c r="J1176" s="149" t="s">
        <v>103</v>
      </c>
      <c r="K1176" s="149" t="s">
        <v>103</v>
      </c>
      <c r="L1176" s="149">
        <v>129</v>
      </c>
      <c r="M1176" s="149" t="s">
        <v>103</v>
      </c>
      <c r="N1176" s="149" t="s">
        <v>103</v>
      </c>
      <c r="O1176" s="149" t="s">
        <v>103</v>
      </c>
      <c r="P1176" s="149" t="s">
        <v>103</v>
      </c>
      <c r="Q1176" s="149" t="s">
        <v>103</v>
      </c>
      <c r="R1176" s="149" t="s">
        <v>103</v>
      </c>
      <c r="S1176" s="149" t="s">
        <v>103</v>
      </c>
      <c r="T1176" s="149" t="s">
        <v>103</v>
      </c>
      <c r="U1176" s="149">
        <v>329</v>
      </c>
      <c r="V1176" s="149" t="s">
        <v>103</v>
      </c>
      <c r="W1176" s="149" t="s">
        <v>103</v>
      </c>
      <c r="X1176" s="149" t="s">
        <v>103</v>
      </c>
      <c r="Y1176" s="149" t="s">
        <v>103</v>
      </c>
      <c r="Z1176" s="149" t="s">
        <v>103</v>
      </c>
      <c r="AA1176" s="149" t="s">
        <v>103</v>
      </c>
      <c r="AB1176" s="149" t="s">
        <v>103</v>
      </c>
      <c r="AC1176" s="149" t="s">
        <v>103</v>
      </c>
      <c r="AD1176" s="149">
        <v>469</v>
      </c>
      <c r="AE1176" s="149" t="s">
        <v>103</v>
      </c>
      <c r="AF1176" s="149" t="s">
        <v>103</v>
      </c>
      <c r="AG1176" s="149" t="s">
        <v>103</v>
      </c>
      <c r="AH1176" s="149" t="s">
        <v>103</v>
      </c>
      <c r="AI1176" s="149" t="s">
        <v>103</v>
      </c>
      <c r="AJ1176" s="149" t="s">
        <v>103</v>
      </c>
      <c r="AK1176" s="149" t="s">
        <v>103</v>
      </c>
      <c r="AL1176" s="149" t="s">
        <v>103</v>
      </c>
      <c r="AM1176" s="149">
        <v>927</v>
      </c>
    </row>
    <row r="1177" spans="1:39" s="116" customFormat="1" x14ac:dyDescent="0.2">
      <c r="A1177" s="116" t="s">
        <v>559</v>
      </c>
      <c r="B1177" s="120">
        <v>2013</v>
      </c>
      <c r="C1177" s="119" t="s">
        <v>53</v>
      </c>
      <c r="D1177" s="149" t="s">
        <v>103</v>
      </c>
      <c r="E1177" s="149" t="s">
        <v>103</v>
      </c>
      <c r="F1177" s="149" t="s">
        <v>103</v>
      </c>
      <c r="G1177" s="149" t="s">
        <v>103</v>
      </c>
      <c r="H1177" s="149" t="s">
        <v>103</v>
      </c>
      <c r="I1177" s="149" t="s">
        <v>103</v>
      </c>
      <c r="J1177" s="149" t="s">
        <v>103</v>
      </c>
      <c r="K1177" s="149" t="s">
        <v>103</v>
      </c>
      <c r="L1177" s="149">
        <v>115</v>
      </c>
      <c r="M1177" s="149" t="s">
        <v>103</v>
      </c>
      <c r="N1177" s="149" t="s">
        <v>103</v>
      </c>
      <c r="O1177" s="149" t="s">
        <v>103</v>
      </c>
      <c r="P1177" s="149" t="s">
        <v>103</v>
      </c>
      <c r="Q1177" s="149" t="s">
        <v>103</v>
      </c>
      <c r="R1177" s="149" t="s">
        <v>103</v>
      </c>
      <c r="S1177" s="149" t="s">
        <v>103</v>
      </c>
      <c r="T1177" s="149" t="s">
        <v>103</v>
      </c>
      <c r="U1177" s="149">
        <v>223</v>
      </c>
      <c r="V1177" s="149" t="s">
        <v>103</v>
      </c>
      <c r="W1177" s="149" t="s">
        <v>103</v>
      </c>
      <c r="X1177" s="149" t="s">
        <v>103</v>
      </c>
      <c r="Y1177" s="149" t="s">
        <v>103</v>
      </c>
      <c r="Z1177" s="149" t="s">
        <v>103</v>
      </c>
      <c r="AA1177" s="149" t="s">
        <v>103</v>
      </c>
      <c r="AB1177" s="149" t="s">
        <v>103</v>
      </c>
      <c r="AC1177" s="149" t="s">
        <v>103</v>
      </c>
      <c r="AD1177" s="149">
        <v>233</v>
      </c>
      <c r="AE1177" s="149" t="s">
        <v>103</v>
      </c>
      <c r="AF1177" s="149" t="s">
        <v>103</v>
      </c>
      <c r="AG1177" s="149" t="s">
        <v>103</v>
      </c>
      <c r="AH1177" s="149" t="s">
        <v>103</v>
      </c>
      <c r="AI1177" s="149" t="s">
        <v>103</v>
      </c>
      <c r="AJ1177" s="149" t="s">
        <v>103</v>
      </c>
      <c r="AK1177" s="149" t="s">
        <v>103</v>
      </c>
      <c r="AL1177" s="149" t="s">
        <v>103</v>
      </c>
      <c r="AM1177" s="149">
        <v>571</v>
      </c>
    </row>
    <row r="1178" spans="1:39" s="116" customFormat="1" x14ac:dyDescent="0.2">
      <c r="A1178" s="116" t="s">
        <v>560</v>
      </c>
      <c r="B1178" s="120">
        <v>2013</v>
      </c>
      <c r="C1178" s="119" t="s">
        <v>54</v>
      </c>
      <c r="D1178" s="149" t="s">
        <v>103</v>
      </c>
      <c r="E1178" s="149" t="s">
        <v>103</v>
      </c>
      <c r="F1178" s="149" t="s">
        <v>103</v>
      </c>
      <c r="G1178" s="149" t="s">
        <v>103</v>
      </c>
      <c r="H1178" s="149" t="s">
        <v>103</v>
      </c>
      <c r="I1178" s="149" t="s">
        <v>103</v>
      </c>
      <c r="J1178" s="149" t="s">
        <v>103</v>
      </c>
      <c r="K1178" s="149" t="s">
        <v>103</v>
      </c>
      <c r="L1178" s="149">
        <v>292</v>
      </c>
      <c r="M1178" s="149" t="s">
        <v>103</v>
      </c>
      <c r="N1178" s="149" t="s">
        <v>103</v>
      </c>
      <c r="O1178" s="149" t="s">
        <v>103</v>
      </c>
      <c r="P1178" s="149" t="s">
        <v>103</v>
      </c>
      <c r="Q1178" s="149" t="s">
        <v>103</v>
      </c>
      <c r="R1178" s="149" t="s">
        <v>103</v>
      </c>
      <c r="S1178" s="149" t="s">
        <v>103</v>
      </c>
      <c r="T1178" s="149" t="s">
        <v>103</v>
      </c>
      <c r="U1178" s="149">
        <v>716</v>
      </c>
      <c r="V1178" s="149" t="s">
        <v>103</v>
      </c>
      <c r="W1178" s="149" t="s">
        <v>103</v>
      </c>
      <c r="X1178" s="149" t="s">
        <v>103</v>
      </c>
      <c r="Y1178" s="149" t="s">
        <v>103</v>
      </c>
      <c r="Z1178" s="149" t="s">
        <v>103</v>
      </c>
      <c r="AA1178" s="149" t="s">
        <v>103</v>
      </c>
      <c r="AB1178" s="149" t="s">
        <v>103</v>
      </c>
      <c r="AC1178" s="149" t="s">
        <v>103</v>
      </c>
      <c r="AD1178" s="149">
        <v>787</v>
      </c>
      <c r="AE1178" s="149" t="s">
        <v>103</v>
      </c>
      <c r="AF1178" s="149" t="s">
        <v>103</v>
      </c>
      <c r="AG1178" s="149" t="s">
        <v>103</v>
      </c>
      <c r="AH1178" s="149" t="s">
        <v>103</v>
      </c>
      <c r="AI1178" s="149" t="s">
        <v>103</v>
      </c>
      <c r="AJ1178" s="149" t="s">
        <v>103</v>
      </c>
      <c r="AK1178" s="149" t="s">
        <v>103</v>
      </c>
      <c r="AL1178" s="149" t="s">
        <v>103</v>
      </c>
      <c r="AM1178" s="149">
        <v>1795</v>
      </c>
    </row>
    <row r="1179" spans="1:39" s="116" customFormat="1" x14ac:dyDescent="0.2">
      <c r="A1179" s="116" t="s">
        <v>561</v>
      </c>
      <c r="B1179" s="120">
        <v>2013</v>
      </c>
      <c r="C1179" s="119" t="s">
        <v>55</v>
      </c>
      <c r="D1179" s="149" t="s">
        <v>103</v>
      </c>
      <c r="E1179" s="149" t="s">
        <v>103</v>
      </c>
      <c r="F1179" s="149" t="s">
        <v>103</v>
      </c>
      <c r="G1179" s="149" t="s">
        <v>103</v>
      </c>
      <c r="H1179" s="149" t="s">
        <v>103</v>
      </c>
      <c r="I1179" s="149" t="s">
        <v>103</v>
      </c>
      <c r="J1179" s="149" t="s">
        <v>103</v>
      </c>
      <c r="K1179" s="149" t="s">
        <v>103</v>
      </c>
      <c r="L1179" s="149">
        <v>290</v>
      </c>
      <c r="M1179" s="149" t="s">
        <v>103</v>
      </c>
      <c r="N1179" s="149" t="s">
        <v>103</v>
      </c>
      <c r="O1179" s="149" t="s">
        <v>103</v>
      </c>
      <c r="P1179" s="149" t="s">
        <v>103</v>
      </c>
      <c r="Q1179" s="149" t="s">
        <v>103</v>
      </c>
      <c r="R1179" s="149" t="s">
        <v>103</v>
      </c>
      <c r="S1179" s="149" t="s">
        <v>103</v>
      </c>
      <c r="T1179" s="149" t="s">
        <v>103</v>
      </c>
      <c r="U1179" s="149">
        <v>588</v>
      </c>
      <c r="V1179" s="149" t="s">
        <v>103</v>
      </c>
      <c r="W1179" s="149" t="s">
        <v>103</v>
      </c>
      <c r="X1179" s="149" t="s">
        <v>103</v>
      </c>
      <c r="Y1179" s="149" t="s">
        <v>103</v>
      </c>
      <c r="Z1179" s="149" t="s">
        <v>103</v>
      </c>
      <c r="AA1179" s="149" t="s">
        <v>103</v>
      </c>
      <c r="AB1179" s="149" t="s">
        <v>103</v>
      </c>
      <c r="AC1179" s="149" t="s">
        <v>103</v>
      </c>
      <c r="AD1179" s="149">
        <v>647</v>
      </c>
      <c r="AE1179" s="149" t="s">
        <v>103</v>
      </c>
      <c r="AF1179" s="149" t="s">
        <v>103</v>
      </c>
      <c r="AG1179" s="149" t="s">
        <v>103</v>
      </c>
      <c r="AH1179" s="149" t="s">
        <v>103</v>
      </c>
      <c r="AI1179" s="149" t="s">
        <v>103</v>
      </c>
      <c r="AJ1179" s="149" t="s">
        <v>103</v>
      </c>
      <c r="AK1179" s="149" t="s">
        <v>103</v>
      </c>
      <c r="AL1179" s="149" t="s">
        <v>103</v>
      </c>
      <c r="AM1179" s="149">
        <v>1525</v>
      </c>
    </row>
    <row r="1180" spans="1:39" s="116" customFormat="1" x14ac:dyDescent="0.2">
      <c r="A1180" s="116" t="s">
        <v>562</v>
      </c>
      <c r="B1180" s="120">
        <v>2013</v>
      </c>
      <c r="C1180" s="119" t="s">
        <v>56</v>
      </c>
      <c r="D1180" s="149" t="s">
        <v>103</v>
      </c>
      <c r="E1180" s="149" t="s">
        <v>103</v>
      </c>
      <c r="F1180" s="149" t="s">
        <v>103</v>
      </c>
      <c r="G1180" s="149" t="s">
        <v>103</v>
      </c>
      <c r="H1180" s="149" t="s">
        <v>103</v>
      </c>
      <c r="I1180" s="149" t="s">
        <v>103</v>
      </c>
      <c r="J1180" s="149" t="s">
        <v>103</v>
      </c>
      <c r="K1180" s="149" t="s">
        <v>103</v>
      </c>
      <c r="L1180" s="149">
        <v>287</v>
      </c>
      <c r="M1180" s="149" t="s">
        <v>103</v>
      </c>
      <c r="N1180" s="149" t="s">
        <v>103</v>
      </c>
      <c r="O1180" s="149" t="s">
        <v>103</v>
      </c>
      <c r="P1180" s="149" t="s">
        <v>103</v>
      </c>
      <c r="Q1180" s="149" t="s">
        <v>103</v>
      </c>
      <c r="R1180" s="149" t="s">
        <v>103</v>
      </c>
      <c r="S1180" s="149" t="s">
        <v>103</v>
      </c>
      <c r="T1180" s="149" t="s">
        <v>103</v>
      </c>
      <c r="U1180" s="149">
        <v>697</v>
      </c>
      <c r="V1180" s="149" t="s">
        <v>103</v>
      </c>
      <c r="W1180" s="149" t="s">
        <v>103</v>
      </c>
      <c r="X1180" s="149" t="s">
        <v>103</v>
      </c>
      <c r="Y1180" s="149" t="s">
        <v>103</v>
      </c>
      <c r="Z1180" s="149" t="s">
        <v>103</v>
      </c>
      <c r="AA1180" s="149" t="s">
        <v>103</v>
      </c>
      <c r="AB1180" s="149" t="s">
        <v>103</v>
      </c>
      <c r="AC1180" s="149" t="s">
        <v>103</v>
      </c>
      <c r="AD1180" s="149">
        <v>606</v>
      </c>
      <c r="AE1180" s="149" t="s">
        <v>103</v>
      </c>
      <c r="AF1180" s="149" t="s">
        <v>103</v>
      </c>
      <c r="AG1180" s="149" t="s">
        <v>103</v>
      </c>
      <c r="AH1180" s="149" t="s">
        <v>103</v>
      </c>
      <c r="AI1180" s="149" t="s">
        <v>103</v>
      </c>
      <c r="AJ1180" s="149" t="s">
        <v>103</v>
      </c>
      <c r="AK1180" s="149" t="s">
        <v>103</v>
      </c>
      <c r="AL1180" s="149" t="s">
        <v>103</v>
      </c>
      <c r="AM1180" s="149">
        <v>1590</v>
      </c>
    </row>
    <row r="1181" spans="1:39" s="116" customFormat="1" x14ac:dyDescent="0.2">
      <c r="A1181" s="116" t="s">
        <v>563</v>
      </c>
      <c r="B1181" s="120">
        <v>2013</v>
      </c>
      <c r="C1181" s="119" t="s">
        <v>57</v>
      </c>
      <c r="D1181" s="149" t="s">
        <v>103</v>
      </c>
      <c r="E1181" s="149" t="s">
        <v>103</v>
      </c>
      <c r="F1181" s="149" t="s">
        <v>103</v>
      </c>
      <c r="G1181" s="149" t="s">
        <v>103</v>
      </c>
      <c r="H1181" s="149" t="s">
        <v>103</v>
      </c>
      <c r="I1181" s="149" t="s">
        <v>103</v>
      </c>
      <c r="J1181" s="149" t="s">
        <v>103</v>
      </c>
      <c r="K1181" s="149" t="s">
        <v>103</v>
      </c>
      <c r="L1181" s="149">
        <v>155</v>
      </c>
      <c r="M1181" s="149" t="s">
        <v>103</v>
      </c>
      <c r="N1181" s="149" t="s">
        <v>103</v>
      </c>
      <c r="O1181" s="149" t="s">
        <v>103</v>
      </c>
      <c r="P1181" s="149" t="s">
        <v>103</v>
      </c>
      <c r="Q1181" s="149" t="s">
        <v>103</v>
      </c>
      <c r="R1181" s="149" t="s">
        <v>103</v>
      </c>
      <c r="S1181" s="149" t="s">
        <v>103</v>
      </c>
      <c r="T1181" s="149" t="s">
        <v>103</v>
      </c>
      <c r="U1181" s="149">
        <v>385</v>
      </c>
      <c r="V1181" s="149" t="s">
        <v>103</v>
      </c>
      <c r="W1181" s="149" t="s">
        <v>103</v>
      </c>
      <c r="X1181" s="149" t="s">
        <v>103</v>
      </c>
      <c r="Y1181" s="149" t="s">
        <v>103</v>
      </c>
      <c r="Z1181" s="149" t="s">
        <v>103</v>
      </c>
      <c r="AA1181" s="149" t="s">
        <v>103</v>
      </c>
      <c r="AB1181" s="149" t="s">
        <v>103</v>
      </c>
      <c r="AC1181" s="149" t="s">
        <v>103</v>
      </c>
      <c r="AD1181" s="149">
        <v>426</v>
      </c>
      <c r="AE1181" s="149" t="s">
        <v>103</v>
      </c>
      <c r="AF1181" s="149" t="s">
        <v>103</v>
      </c>
      <c r="AG1181" s="149" t="s">
        <v>103</v>
      </c>
      <c r="AH1181" s="149" t="s">
        <v>103</v>
      </c>
      <c r="AI1181" s="149" t="s">
        <v>103</v>
      </c>
      <c r="AJ1181" s="149" t="s">
        <v>103</v>
      </c>
      <c r="AK1181" s="149" t="s">
        <v>103</v>
      </c>
      <c r="AL1181" s="149" t="s">
        <v>103</v>
      </c>
      <c r="AM1181" s="149">
        <v>966</v>
      </c>
    </row>
    <row r="1182" spans="1:39" s="116" customFormat="1" x14ac:dyDescent="0.2">
      <c r="A1182" s="116" t="s">
        <v>564</v>
      </c>
      <c r="B1182" s="120">
        <v>2013</v>
      </c>
      <c r="C1182" s="119" t="s">
        <v>58</v>
      </c>
      <c r="D1182" s="149" t="s">
        <v>103</v>
      </c>
      <c r="E1182" s="149" t="s">
        <v>103</v>
      </c>
      <c r="F1182" s="149" t="s">
        <v>103</v>
      </c>
      <c r="G1182" s="149" t="s">
        <v>103</v>
      </c>
      <c r="H1182" s="149" t="s">
        <v>103</v>
      </c>
      <c r="I1182" s="149" t="s">
        <v>103</v>
      </c>
      <c r="J1182" s="149" t="s">
        <v>103</v>
      </c>
      <c r="K1182" s="149" t="s">
        <v>103</v>
      </c>
      <c r="L1182" s="149">
        <v>169</v>
      </c>
      <c r="M1182" s="149" t="s">
        <v>103</v>
      </c>
      <c r="N1182" s="149" t="s">
        <v>103</v>
      </c>
      <c r="O1182" s="149" t="s">
        <v>103</v>
      </c>
      <c r="P1182" s="149" t="s">
        <v>103</v>
      </c>
      <c r="Q1182" s="149" t="s">
        <v>103</v>
      </c>
      <c r="R1182" s="149" t="s">
        <v>103</v>
      </c>
      <c r="S1182" s="149" t="s">
        <v>103</v>
      </c>
      <c r="T1182" s="149" t="s">
        <v>103</v>
      </c>
      <c r="U1182" s="149">
        <v>446</v>
      </c>
      <c r="V1182" s="149" t="s">
        <v>103</v>
      </c>
      <c r="W1182" s="149" t="s">
        <v>103</v>
      </c>
      <c r="X1182" s="149" t="s">
        <v>103</v>
      </c>
      <c r="Y1182" s="149" t="s">
        <v>103</v>
      </c>
      <c r="Z1182" s="149" t="s">
        <v>103</v>
      </c>
      <c r="AA1182" s="149" t="s">
        <v>103</v>
      </c>
      <c r="AB1182" s="149" t="s">
        <v>103</v>
      </c>
      <c r="AC1182" s="149" t="s">
        <v>103</v>
      </c>
      <c r="AD1182" s="149">
        <v>504</v>
      </c>
      <c r="AE1182" s="149" t="s">
        <v>103</v>
      </c>
      <c r="AF1182" s="149" t="s">
        <v>103</v>
      </c>
      <c r="AG1182" s="149" t="s">
        <v>103</v>
      </c>
      <c r="AH1182" s="149" t="s">
        <v>103</v>
      </c>
      <c r="AI1182" s="149" t="s">
        <v>103</v>
      </c>
      <c r="AJ1182" s="149" t="s">
        <v>103</v>
      </c>
      <c r="AK1182" s="149" t="s">
        <v>103</v>
      </c>
      <c r="AL1182" s="149" t="s">
        <v>103</v>
      </c>
      <c r="AM1182" s="149">
        <v>1119</v>
      </c>
    </row>
    <row r="1183" spans="1:39" s="116" customFormat="1" x14ac:dyDescent="0.2">
      <c r="A1183" s="116" t="s">
        <v>565</v>
      </c>
      <c r="B1183" s="120">
        <v>2013</v>
      </c>
      <c r="C1183" s="119" t="s">
        <v>59</v>
      </c>
      <c r="D1183" s="149" t="s">
        <v>103</v>
      </c>
      <c r="E1183" s="149" t="s">
        <v>103</v>
      </c>
      <c r="F1183" s="149" t="s">
        <v>103</v>
      </c>
      <c r="G1183" s="149" t="s">
        <v>103</v>
      </c>
      <c r="H1183" s="149" t="s">
        <v>103</v>
      </c>
      <c r="I1183" s="149" t="s">
        <v>103</v>
      </c>
      <c r="J1183" s="149" t="s">
        <v>103</v>
      </c>
      <c r="K1183" s="149" t="s">
        <v>103</v>
      </c>
      <c r="L1183" s="149">
        <v>133</v>
      </c>
      <c r="M1183" s="149" t="s">
        <v>103</v>
      </c>
      <c r="N1183" s="149" t="s">
        <v>103</v>
      </c>
      <c r="O1183" s="149" t="s">
        <v>103</v>
      </c>
      <c r="P1183" s="149" t="s">
        <v>103</v>
      </c>
      <c r="Q1183" s="149" t="s">
        <v>103</v>
      </c>
      <c r="R1183" s="149" t="s">
        <v>103</v>
      </c>
      <c r="S1183" s="149" t="s">
        <v>103</v>
      </c>
      <c r="T1183" s="149" t="s">
        <v>103</v>
      </c>
      <c r="U1183" s="149">
        <v>356</v>
      </c>
      <c r="V1183" s="149" t="s">
        <v>103</v>
      </c>
      <c r="W1183" s="149" t="s">
        <v>103</v>
      </c>
      <c r="X1183" s="149" t="s">
        <v>103</v>
      </c>
      <c r="Y1183" s="149" t="s">
        <v>103</v>
      </c>
      <c r="Z1183" s="149" t="s">
        <v>103</v>
      </c>
      <c r="AA1183" s="149" t="s">
        <v>103</v>
      </c>
      <c r="AB1183" s="149" t="s">
        <v>103</v>
      </c>
      <c r="AC1183" s="149" t="s">
        <v>103</v>
      </c>
      <c r="AD1183" s="149">
        <v>450</v>
      </c>
      <c r="AE1183" s="149" t="s">
        <v>103</v>
      </c>
      <c r="AF1183" s="149" t="s">
        <v>103</v>
      </c>
      <c r="AG1183" s="149" t="s">
        <v>103</v>
      </c>
      <c r="AH1183" s="149" t="s">
        <v>103</v>
      </c>
      <c r="AI1183" s="149" t="s">
        <v>103</v>
      </c>
      <c r="AJ1183" s="149" t="s">
        <v>103</v>
      </c>
      <c r="AK1183" s="149" t="s">
        <v>103</v>
      </c>
      <c r="AL1183" s="149" t="s">
        <v>103</v>
      </c>
      <c r="AM1183" s="149">
        <v>939</v>
      </c>
    </row>
    <row r="1184" spans="1:39" s="116" customFormat="1" x14ac:dyDescent="0.2">
      <c r="A1184" s="116" t="s">
        <v>566</v>
      </c>
      <c r="B1184" s="120">
        <v>2013</v>
      </c>
      <c r="C1184" s="119" t="s">
        <v>60</v>
      </c>
      <c r="D1184" s="149" t="s">
        <v>103</v>
      </c>
      <c r="E1184" s="149" t="s">
        <v>103</v>
      </c>
      <c r="F1184" s="149" t="s">
        <v>103</v>
      </c>
      <c r="G1184" s="149" t="s">
        <v>103</v>
      </c>
      <c r="H1184" s="149" t="s">
        <v>103</v>
      </c>
      <c r="I1184" s="149" t="s">
        <v>103</v>
      </c>
      <c r="J1184" s="149" t="s">
        <v>103</v>
      </c>
      <c r="K1184" s="149" t="s">
        <v>103</v>
      </c>
      <c r="L1184" s="149">
        <v>577</v>
      </c>
      <c r="M1184" s="149" t="s">
        <v>103</v>
      </c>
      <c r="N1184" s="149" t="s">
        <v>103</v>
      </c>
      <c r="O1184" s="149" t="s">
        <v>103</v>
      </c>
      <c r="P1184" s="149" t="s">
        <v>103</v>
      </c>
      <c r="Q1184" s="149" t="s">
        <v>103</v>
      </c>
      <c r="R1184" s="149" t="s">
        <v>103</v>
      </c>
      <c r="S1184" s="149" t="s">
        <v>103</v>
      </c>
      <c r="T1184" s="149" t="s">
        <v>103</v>
      </c>
      <c r="U1184" s="149">
        <v>1282</v>
      </c>
      <c r="V1184" s="149" t="s">
        <v>103</v>
      </c>
      <c r="W1184" s="149" t="s">
        <v>103</v>
      </c>
      <c r="X1184" s="149" t="s">
        <v>103</v>
      </c>
      <c r="Y1184" s="149" t="s">
        <v>103</v>
      </c>
      <c r="Z1184" s="149" t="s">
        <v>103</v>
      </c>
      <c r="AA1184" s="149" t="s">
        <v>103</v>
      </c>
      <c r="AB1184" s="149" t="s">
        <v>103</v>
      </c>
      <c r="AC1184" s="149" t="s">
        <v>103</v>
      </c>
      <c r="AD1184" s="149">
        <v>1623</v>
      </c>
      <c r="AE1184" s="149" t="s">
        <v>103</v>
      </c>
      <c r="AF1184" s="149" t="s">
        <v>103</v>
      </c>
      <c r="AG1184" s="149" t="s">
        <v>103</v>
      </c>
      <c r="AH1184" s="149" t="s">
        <v>103</v>
      </c>
      <c r="AI1184" s="149" t="s">
        <v>103</v>
      </c>
      <c r="AJ1184" s="149" t="s">
        <v>103</v>
      </c>
      <c r="AK1184" s="149" t="s">
        <v>103</v>
      </c>
      <c r="AL1184" s="149" t="s">
        <v>103</v>
      </c>
      <c r="AM1184" s="149">
        <v>3482</v>
      </c>
    </row>
    <row r="1185" spans="1:39" s="116" customFormat="1" x14ac:dyDescent="0.2">
      <c r="A1185" s="116" t="s">
        <v>567</v>
      </c>
      <c r="B1185" s="120">
        <v>2013</v>
      </c>
      <c r="C1185" s="119" t="s">
        <v>61</v>
      </c>
      <c r="D1185" s="149" t="s">
        <v>103</v>
      </c>
      <c r="E1185" s="149" t="s">
        <v>103</v>
      </c>
      <c r="F1185" s="149" t="s">
        <v>103</v>
      </c>
      <c r="G1185" s="149" t="s">
        <v>103</v>
      </c>
      <c r="H1185" s="149" t="s">
        <v>103</v>
      </c>
      <c r="I1185" s="149" t="s">
        <v>103</v>
      </c>
      <c r="J1185" s="149" t="s">
        <v>103</v>
      </c>
      <c r="K1185" s="149" t="s">
        <v>103</v>
      </c>
      <c r="L1185" s="149">
        <v>58</v>
      </c>
      <c r="M1185" s="149" t="s">
        <v>103</v>
      </c>
      <c r="N1185" s="149" t="s">
        <v>103</v>
      </c>
      <c r="O1185" s="149" t="s">
        <v>103</v>
      </c>
      <c r="P1185" s="149" t="s">
        <v>103</v>
      </c>
      <c r="Q1185" s="149" t="s">
        <v>103</v>
      </c>
      <c r="R1185" s="149" t="s">
        <v>103</v>
      </c>
      <c r="S1185" s="149" t="s">
        <v>103</v>
      </c>
      <c r="T1185" s="149" t="s">
        <v>103</v>
      </c>
      <c r="U1185" s="149">
        <v>187</v>
      </c>
      <c r="V1185" s="149" t="s">
        <v>103</v>
      </c>
      <c r="W1185" s="149" t="s">
        <v>103</v>
      </c>
      <c r="X1185" s="149" t="s">
        <v>103</v>
      </c>
      <c r="Y1185" s="149" t="s">
        <v>103</v>
      </c>
      <c r="Z1185" s="149" t="s">
        <v>103</v>
      </c>
      <c r="AA1185" s="149" t="s">
        <v>103</v>
      </c>
      <c r="AB1185" s="149" t="s">
        <v>103</v>
      </c>
      <c r="AC1185" s="149" t="s">
        <v>103</v>
      </c>
      <c r="AD1185" s="149">
        <v>221</v>
      </c>
      <c r="AE1185" s="149" t="s">
        <v>103</v>
      </c>
      <c r="AF1185" s="149" t="s">
        <v>103</v>
      </c>
      <c r="AG1185" s="149" t="s">
        <v>103</v>
      </c>
      <c r="AH1185" s="149" t="s">
        <v>103</v>
      </c>
      <c r="AI1185" s="149" t="s">
        <v>103</v>
      </c>
      <c r="AJ1185" s="149" t="s">
        <v>103</v>
      </c>
      <c r="AK1185" s="149" t="s">
        <v>103</v>
      </c>
      <c r="AL1185" s="149" t="s">
        <v>103</v>
      </c>
      <c r="AM1185" s="149">
        <v>466</v>
      </c>
    </row>
    <row r="1186" spans="1:39" s="116" customFormat="1" x14ac:dyDescent="0.2">
      <c r="A1186" s="116" t="s">
        <v>568</v>
      </c>
      <c r="B1186" s="120">
        <v>2013</v>
      </c>
      <c r="C1186" s="119" t="s">
        <v>62</v>
      </c>
      <c r="D1186" s="149" t="s">
        <v>103</v>
      </c>
      <c r="E1186" s="149" t="s">
        <v>103</v>
      </c>
      <c r="F1186" s="149" t="s">
        <v>103</v>
      </c>
      <c r="G1186" s="149" t="s">
        <v>103</v>
      </c>
      <c r="H1186" s="149" t="s">
        <v>103</v>
      </c>
      <c r="I1186" s="149" t="s">
        <v>103</v>
      </c>
      <c r="J1186" s="149" t="s">
        <v>103</v>
      </c>
      <c r="K1186" s="149" t="s">
        <v>103</v>
      </c>
      <c r="L1186" s="149">
        <v>364</v>
      </c>
      <c r="M1186" s="149" t="s">
        <v>103</v>
      </c>
      <c r="N1186" s="149" t="s">
        <v>103</v>
      </c>
      <c r="O1186" s="149" t="s">
        <v>103</v>
      </c>
      <c r="P1186" s="149" t="s">
        <v>103</v>
      </c>
      <c r="Q1186" s="149" t="s">
        <v>103</v>
      </c>
      <c r="R1186" s="149" t="s">
        <v>103</v>
      </c>
      <c r="S1186" s="149" t="s">
        <v>103</v>
      </c>
      <c r="T1186" s="149" t="s">
        <v>103</v>
      </c>
      <c r="U1186" s="149">
        <v>763</v>
      </c>
      <c r="V1186" s="149" t="s">
        <v>103</v>
      </c>
      <c r="W1186" s="149" t="s">
        <v>103</v>
      </c>
      <c r="X1186" s="149" t="s">
        <v>103</v>
      </c>
      <c r="Y1186" s="149" t="s">
        <v>103</v>
      </c>
      <c r="Z1186" s="149" t="s">
        <v>103</v>
      </c>
      <c r="AA1186" s="149" t="s">
        <v>103</v>
      </c>
      <c r="AB1186" s="149" t="s">
        <v>103</v>
      </c>
      <c r="AC1186" s="149" t="s">
        <v>103</v>
      </c>
      <c r="AD1186" s="149">
        <v>704</v>
      </c>
      <c r="AE1186" s="149" t="s">
        <v>103</v>
      </c>
      <c r="AF1186" s="149" t="s">
        <v>103</v>
      </c>
      <c r="AG1186" s="149" t="s">
        <v>103</v>
      </c>
      <c r="AH1186" s="149" t="s">
        <v>103</v>
      </c>
      <c r="AI1186" s="149" t="s">
        <v>103</v>
      </c>
      <c r="AJ1186" s="149" t="s">
        <v>103</v>
      </c>
      <c r="AK1186" s="149" t="s">
        <v>103</v>
      </c>
      <c r="AL1186" s="149" t="s">
        <v>103</v>
      </c>
      <c r="AM1186" s="149">
        <v>1831</v>
      </c>
    </row>
    <row r="1187" spans="1:39" s="116" customFormat="1" x14ac:dyDescent="0.2">
      <c r="A1187" s="116" t="s">
        <v>569</v>
      </c>
      <c r="B1187" s="120">
        <v>2013</v>
      </c>
      <c r="C1187" s="119" t="s">
        <v>63</v>
      </c>
      <c r="D1187" s="149" t="s">
        <v>103</v>
      </c>
      <c r="E1187" s="149" t="s">
        <v>103</v>
      </c>
      <c r="F1187" s="149" t="s">
        <v>103</v>
      </c>
      <c r="G1187" s="149" t="s">
        <v>103</v>
      </c>
      <c r="H1187" s="149" t="s">
        <v>103</v>
      </c>
      <c r="I1187" s="149" t="s">
        <v>103</v>
      </c>
      <c r="J1187" s="149" t="s">
        <v>103</v>
      </c>
      <c r="K1187" s="149" t="s">
        <v>103</v>
      </c>
      <c r="L1187" s="149">
        <v>630</v>
      </c>
      <c r="M1187" s="149" t="s">
        <v>103</v>
      </c>
      <c r="N1187" s="149" t="s">
        <v>103</v>
      </c>
      <c r="O1187" s="149" t="s">
        <v>103</v>
      </c>
      <c r="P1187" s="149" t="s">
        <v>103</v>
      </c>
      <c r="Q1187" s="149" t="s">
        <v>103</v>
      </c>
      <c r="R1187" s="149" t="s">
        <v>103</v>
      </c>
      <c r="S1187" s="149" t="s">
        <v>103</v>
      </c>
      <c r="T1187" s="149" t="s">
        <v>103</v>
      </c>
      <c r="U1187" s="149">
        <v>1129</v>
      </c>
      <c r="V1187" s="149" t="s">
        <v>103</v>
      </c>
      <c r="W1187" s="149" t="s">
        <v>103</v>
      </c>
      <c r="X1187" s="149" t="s">
        <v>103</v>
      </c>
      <c r="Y1187" s="149" t="s">
        <v>103</v>
      </c>
      <c r="Z1187" s="149" t="s">
        <v>103</v>
      </c>
      <c r="AA1187" s="149" t="s">
        <v>103</v>
      </c>
      <c r="AB1187" s="149" t="s">
        <v>103</v>
      </c>
      <c r="AC1187" s="149" t="s">
        <v>103</v>
      </c>
      <c r="AD1187" s="149">
        <v>1285</v>
      </c>
      <c r="AE1187" s="149" t="s">
        <v>103</v>
      </c>
      <c r="AF1187" s="149" t="s">
        <v>103</v>
      </c>
      <c r="AG1187" s="149" t="s">
        <v>103</v>
      </c>
      <c r="AH1187" s="149" t="s">
        <v>103</v>
      </c>
      <c r="AI1187" s="149" t="s">
        <v>103</v>
      </c>
      <c r="AJ1187" s="149" t="s">
        <v>103</v>
      </c>
      <c r="AK1187" s="149" t="s">
        <v>103</v>
      </c>
      <c r="AL1187" s="149" t="s">
        <v>103</v>
      </c>
      <c r="AM1187" s="149">
        <v>3044</v>
      </c>
    </row>
    <row r="1188" spans="1:39" s="116" customFormat="1" x14ac:dyDescent="0.2">
      <c r="A1188" s="116" t="s">
        <v>570</v>
      </c>
      <c r="B1188" s="120">
        <v>2013</v>
      </c>
      <c r="C1188" s="119" t="s">
        <v>64</v>
      </c>
      <c r="D1188" s="149" t="s">
        <v>103</v>
      </c>
      <c r="E1188" s="149" t="s">
        <v>103</v>
      </c>
      <c r="F1188" s="149" t="s">
        <v>103</v>
      </c>
      <c r="G1188" s="149" t="s">
        <v>103</v>
      </c>
      <c r="H1188" s="149" t="s">
        <v>103</v>
      </c>
      <c r="I1188" s="149" t="s">
        <v>103</v>
      </c>
      <c r="J1188" s="149" t="s">
        <v>103</v>
      </c>
      <c r="K1188" s="149" t="s">
        <v>103</v>
      </c>
      <c r="L1188" s="149">
        <v>1085</v>
      </c>
      <c r="M1188" s="149" t="s">
        <v>103</v>
      </c>
      <c r="N1188" s="149" t="s">
        <v>103</v>
      </c>
      <c r="O1188" s="149" t="s">
        <v>103</v>
      </c>
      <c r="P1188" s="149" t="s">
        <v>103</v>
      </c>
      <c r="Q1188" s="149" t="s">
        <v>103</v>
      </c>
      <c r="R1188" s="149" t="s">
        <v>103</v>
      </c>
      <c r="S1188" s="149" t="s">
        <v>103</v>
      </c>
      <c r="T1188" s="149" t="s">
        <v>103</v>
      </c>
      <c r="U1188" s="149">
        <v>2491</v>
      </c>
      <c r="V1188" s="149" t="s">
        <v>103</v>
      </c>
      <c r="W1188" s="149" t="s">
        <v>103</v>
      </c>
      <c r="X1188" s="149" t="s">
        <v>103</v>
      </c>
      <c r="Y1188" s="149" t="s">
        <v>103</v>
      </c>
      <c r="Z1188" s="149" t="s">
        <v>103</v>
      </c>
      <c r="AA1188" s="149" t="s">
        <v>103</v>
      </c>
      <c r="AB1188" s="149" t="s">
        <v>103</v>
      </c>
      <c r="AC1188" s="149" t="s">
        <v>103</v>
      </c>
      <c r="AD1188" s="149">
        <v>2171</v>
      </c>
      <c r="AE1188" s="149" t="s">
        <v>103</v>
      </c>
      <c r="AF1188" s="149" t="s">
        <v>103</v>
      </c>
      <c r="AG1188" s="149" t="s">
        <v>103</v>
      </c>
      <c r="AH1188" s="149" t="s">
        <v>103</v>
      </c>
      <c r="AI1188" s="149" t="s">
        <v>103</v>
      </c>
      <c r="AJ1188" s="149" t="s">
        <v>103</v>
      </c>
      <c r="AK1188" s="149" t="s">
        <v>103</v>
      </c>
      <c r="AL1188" s="149" t="s">
        <v>103</v>
      </c>
      <c r="AM1188" s="149">
        <v>5747</v>
      </c>
    </row>
    <row r="1189" spans="1:39" s="116" customFormat="1" x14ac:dyDescent="0.2">
      <c r="A1189" s="116" t="s">
        <v>571</v>
      </c>
      <c r="B1189" s="120">
        <v>2013</v>
      </c>
      <c r="C1189" s="119" t="s">
        <v>65</v>
      </c>
      <c r="D1189" s="149" t="s">
        <v>103</v>
      </c>
      <c r="E1189" s="149" t="s">
        <v>103</v>
      </c>
      <c r="F1189" s="149" t="s">
        <v>103</v>
      </c>
      <c r="G1189" s="149" t="s">
        <v>103</v>
      </c>
      <c r="H1189" s="149" t="s">
        <v>103</v>
      </c>
      <c r="I1189" s="149" t="s">
        <v>103</v>
      </c>
      <c r="J1189" s="149" t="s">
        <v>103</v>
      </c>
      <c r="K1189" s="149" t="s">
        <v>103</v>
      </c>
      <c r="L1189" s="149">
        <v>258</v>
      </c>
      <c r="M1189" s="149" t="s">
        <v>103</v>
      </c>
      <c r="N1189" s="149" t="s">
        <v>103</v>
      </c>
      <c r="O1189" s="149" t="s">
        <v>103</v>
      </c>
      <c r="P1189" s="149" t="s">
        <v>103</v>
      </c>
      <c r="Q1189" s="149" t="s">
        <v>103</v>
      </c>
      <c r="R1189" s="149" t="s">
        <v>103</v>
      </c>
      <c r="S1189" s="149" t="s">
        <v>103</v>
      </c>
      <c r="T1189" s="149" t="s">
        <v>103</v>
      </c>
      <c r="U1189" s="149">
        <v>667</v>
      </c>
      <c r="V1189" s="149" t="s">
        <v>103</v>
      </c>
      <c r="W1189" s="149" t="s">
        <v>103</v>
      </c>
      <c r="X1189" s="149" t="s">
        <v>103</v>
      </c>
      <c r="Y1189" s="149" t="s">
        <v>103</v>
      </c>
      <c r="Z1189" s="149" t="s">
        <v>103</v>
      </c>
      <c r="AA1189" s="149" t="s">
        <v>103</v>
      </c>
      <c r="AB1189" s="149" t="s">
        <v>103</v>
      </c>
      <c r="AC1189" s="149" t="s">
        <v>103</v>
      </c>
      <c r="AD1189" s="149">
        <v>712</v>
      </c>
      <c r="AE1189" s="149" t="s">
        <v>103</v>
      </c>
      <c r="AF1189" s="149" t="s">
        <v>103</v>
      </c>
      <c r="AG1189" s="149" t="s">
        <v>103</v>
      </c>
      <c r="AH1189" s="149" t="s">
        <v>103</v>
      </c>
      <c r="AI1189" s="149" t="s">
        <v>103</v>
      </c>
      <c r="AJ1189" s="149" t="s">
        <v>103</v>
      </c>
      <c r="AK1189" s="149" t="s">
        <v>103</v>
      </c>
      <c r="AL1189" s="149" t="s">
        <v>103</v>
      </c>
      <c r="AM1189" s="149">
        <v>1637</v>
      </c>
    </row>
    <row r="1190" spans="1:39" s="116" customFormat="1" x14ac:dyDescent="0.2">
      <c r="A1190" s="116" t="s">
        <v>572</v>
      </c>
      <c r="B1190" s="120">
        <v>2013</v>
      </c>
      <c r="C1190" s="119" t="s">
        <v>66</v>
      </c>
      <c r="D1190" s="149" t="s">
        <v>103</v>
      </c>
      <c r="E1190" s="149" t="s">
        <v>103</v>
      </c>
      <c r="F1190" s="149" t="s">
        <v>103</v>
      </c>
      <c r="G1190" s="149" t="s">
        <v>103</v>
      </c>
      <c r="H1190" s="149" t="s">
        <v>103</v>
      </c>
      <c r="I1190" s="149" t="s">
        <v>103</v>
      </c>
      <c r="J1190" s="149" t="s">
        <v>103</v>
      </c>
      <c r="K1190" s="149" t="s">
        <v>103</v>
      </c>
      <c r="L1190" s="149">
        <v>215</v>
      </c>
      <c r="M1190" s="149" t="s">
        <v>103</v>
      </c>
      <c r="N1190" s="149" t="s">
        <v>103</v>
      </c>
      <c r="O1190" s="149" t="s">
        <v>103</v>
      </c>
      <c r="P1190" s="149" t="s">
        <v>103</v>
      </c>
      <c r="Q1190" s="149" t="s">
        <v>103</v>
      </c>
      <c r="R1190" s="149" t="s">
        <v>103</v>
      </c>
      <c r="S1190" s="149" t="s">
        <v>103</v>
      </c>
      <c r="T1190" s="149" t="s">
        <v>103</v>
      </c>
      <c r="U1190" s="149">
        <v>508</v>
      </c>
      <c r="V1190" s="149" t="s">
        <v>103</v>
      </c>
      <c r="W1190" s="149" t="s">
        <v>103</v>
      </c>
      <c r="X1190" s="149" t="s">
        <v>103</v>
      </c>
      <c r="Y1190" s="149" t="s">
        <v>103</v>
      </c>
      <c r="Z1190" s="149" t="s">
        <v>103</v>
      </c>
      <c r="AA1190" s="149" t="s">
        <v>103</v>
      </c>
      <c r="AB1190" s="149" t="s">
        <v>103</v>
      </c>
      <c r="AC1190" s="149" t="s">
        <v>103</v>
      </c>
      <c r="AD1190" s="149">
        <v>438</v>
      </c>
      <c r="AE1190" s="149" t="s">
        <v>103</v>
      </c>
      <c r="AF1190" s="149" t="s">
        <v>103</v>
      </c>
      <c r="AG1190" s="149" t="s">
        <v>103</v>
      </c>
      <c r="AH1190" s="149" t="s">
        <v>103</v>
      </c>
      <c r="AI1190" s="149" t="s">
        <v>103</v>
      </c>
      <c r="AJ1190" s="149" t="s">
        <v>103</v>
      </c>
      <c r="AK1190" s="149" t="s">
        <v>103</v>
      </c>
      <c r="AL1190" s="149" t="s">
        <v>103</v>
      </c>
      <c r="AM1190" s="149">
        <v>1161</v>
      </c>
    </row>
    <row r="1191" spans="1:39" s="116" customFormat="1" x14ac:dyDescent="0.2">
      <c r="A1191" s="116" t="s">
        <v>573</v>
      </c>
      <c r="B1191" s="120">
        <v>2013</v>
      </c>
      <c r="C1191" s="119" t="s">
        <v>67</v>
      </c>
      <c r="D1191" s="149" t="s">
        <v>103</v>
      </c>
      <c r="E1191" s="149" t="s">
        <v>103</v>
      </c>
      <c r="F1191" s="149" t="s">
        <v>103</v>
      </c>
      <c r="G1191" s="149" t="s">
        <v>103</v>
      </c>
      <c r="H1191" s="149" t="s">
        <v>103</v>
      </c>
      <c r="I1191" s="149" t="s">
        <v>103</v>
      </c>
      <c r="J1191" s="149" t="s">
        <v>103</v>
      </c>
      <c r="K1191" s="149" t="s">
        <v>103</v>
      </c>
      <c r="L1191" s="149">
        <v>135</v>
      </c>
      <c r="M1191" s="149" t="s">
        <v>103</v>
      </c>
      <c r="N1191" s="149" t="s">
        <v>103</v>
      </c>
      <c r="O1191" s="149" t="s">
        <v>103</v>
      </c>
      <c r="P1191" s="149" t="s">
        <v>103</v>
      </c>
      <c r="Q1191" s="149" t="s">
        <v>103</v>
      </c>
      <c r="R1191" s="149" t="s">
        <v>103</v>
      </c>
      <c r="S1191" s="149" t="s">
        <v>103</v>
      </c>
      <c r="T1191" s="149" t="s">
        <v>103</v>
      </c>
      <c r="U1191" s="149">
        <v>315</v>
      </c>
      <c r="V1191" s="149" t="s">
        <v>103</v>
      </c>
      <c r="W1191" s="149" t="s">
        <v>103</v>
      </c>
      <c r="X1191" s="149" t="s">
        <v>103</v>
      </c>
      <c r="Y1191" s="149" t="s">
        <v>103</v>
      </c>
      <c r="Z1191" s="149" t="s">
        <v>103</v>
      </c>
      <c r="AA1191" s="149" t="s">
        <v>103</v>
      </c>
      <c r="AB1191" s="149" t="s">
        <v>103</v>
      </c>
      <c r="AC1191" s="149" t="s">
        <v>103</v>
      </c>
      <c r="AD1191" s="149">
        <v>355</v>
      </c>
      <c r="AE1191" s="149" t="s">
        <v>103</v>
      </c>
      <c r="AF1191" s="149" t="s">
        <v>103</v>
      </c>
      <c r="AG1191" s="149" t="s">
        <v>103</v>
      </c>
      <c r="AH1191" s="149" t="s">
        <v>103</v>
      </c>
      <c r="AI1191" s="149" t="s">
        <v>103</v>
      </c>
      <c r="AJ1191" s="149" t="s">
        <v>103</v>
      </c>
      <c r="AK1191" s="149" t="s">
        <v>103</v>
      </c>
      <c r="AL1191" s="149" t="s">
        <v>103</v>
      </c>
      <c r="AM1191" s="149">
        <v>805</v>
      </c>
    </row>
    <row r="1192" spans="1:39" s="116" customFormat="1" x14ac:dyDescent="0.2">
      <c r="A1192" s="116" t="s">
        <v>574</v>
      </c>
      <c r="B1192" s="120">
        <v>2013</v>
      </c>
      <c r="C1192" s="119" t="s">
        <v>68</v>
      </c>
      <c r="D1192" s="149" t="s">
        <v>103</v>
      </c>
      <c r="E1192" s="149" t="s">
        <v>103</v>
      </c>
      <c r="F1192" s="149" t="s">
        <v>103</v>
      </c>
      <c r="G1192" s="149" t="s">
        <v>103</v>
      </c>
      <c r="H1192" s="149" t="s">
        <v>103</v>
      </c>
      <c r="I1192" s="149" t="s">
        <v>103</v>
      </c>
      <c r="J1192" s="149" t="s">
        <v>103</v>
      </c>
      <c r="K1192" s="149" t="s">
        <v>103</v>
      </c>
      <c r="L1192" s="149">
        <v>167</v>
      </c>
      <c r="M1192" s="149" t="s">
        <v>103</v>
      </c>
      <c r="N1192" s="149" t="s">
        <v>103</v>
      </c>
      <c r="O1192" s="149" t="s">
        <v>103</v>
      </c>
      <c r="P1192" s="149" t="s">
        <v>103</v>
      </c>
      <c r="Q1192" s="149" t="s">
        <v>103</v>
      </c>
      <c r="R1192" s="149" t="s">
        <v>103</v>
      </c>
      <c r="S1192" s="149" t="s">
        <v>103</v>
      </c>
      <c r="T1192" s="149" t="s">
        <v>103</v>
      </c>
      <c r="U1192" s="149">
        <v>442</v>
      </c>
      <c r="V1192" s="149" t="s">
        <v>103</v>
      </c>
      <c r="W1192" s="149" t="s">
        <v>103</v>
      </c>
      <c r="X1192" s="149" t="s">
        <v>103</v>
      </c>
      <c r="Y1192" s="149" t="s">
        <v>103</v>
      </c>
      <c r="Z1192" s="149" t="s">
        <v>103</v>
      </c>
      <c r="AA1192" s="149" t="s">
        <v>103</v>
      </c>
      <c r="AB1192" s="149" t="s">
        <v>103</v>
      </c>
      <c r="AC1192" s="149" t="s">
        <v>103</v>
      </c>
      <c r="AD1192" s="149">
        <v>437</v>
      </c>
      <c r="AE1192" s="149" t="s">
        <v>103</v>
      </c>
      <c r="AF1192" s="149" t="s">
        <v>103</v>
      </c>
      <c r="AG1192" s="149" t="s">
        <v>103</v>
      </c>
      <c r="AH1192" s="149" t="s">
        <v>103</v>
      </c>
      <c r="AI1192" s="149" t="s">
        <v>103</v>
      </c>
      <c r="AJ1192" s="149" t="s">
        <v>103</v>
      </c>
      <c r="AK1192" s="149" t="s">
        <v>103</v>
      </c>
      <c r="AL1192" s="149" t="s">
        <v>103</v>
      </c>
      <c r="AM1192" s="149">
        <v>1046</v>
      </c>
    </row>
    <row r="1193" spans="1:39" s="116" customFormat="1" x14ac:dyDescent="0.2">
      <c r="A1193" s="116" t="s">
        <v>575</v>
      </c>
      <c r="B1193" s="120">
        <v>2013</v>
      </c>
      <c r="C1193" s="119" t="s">
        <v>69</v>
      </c>
      <c r="D1193" s="149" t="s">
        <v>103</v>
      </c>
      <c r="E1193" s="149" t="s">
        <v>103</v>
      </c>
      <c r="F1193" s="149" t="s">
        <v>103</v>
      </c>
      <c r="G1193" s="149" t="s">
        <v>103</v>
      </c>
      <c r="H1193" s="149" t="s">
        <v>103</v>
      </c>
      <c r="I1193" s="149" t="s">
        <v>103</v>
      </c>
      <c r="J1193" s="149" t="s">
        <v>103</v>
      </c>
      <c r="K1193" s="149" t="s">
        <v>103</v>
      </c>
      <c r="L1193" s="149">
        <v>326</v>
      </c>
      <c r="M1193" s="149" t="s">
        <v>103</v>
      </c>
      <c r="N1193" s="149" t="s">
        <v>103</v>
      </c>
      <c r="O1193" s="149" t="s">
        <v>103</v>
      </c>
      <c r="P1193" s="149" t="s">
        <v>103</v>
      </c>
      <c r="Q1193" s="149" t="s">
        <v>103</v>
      </c>
      <c r="R1193" s="149" t="s">
        <v>103</v>
      </c>
      <c r="S1193" s="149" t="s">
        <v>103</v>
      </c>
      <c r="T1193" s="149" t="s">
        <v>103</v>
      </c>
      <c r="U1193" s="149">
        <v>678</v>
      </c>
      <c r="V1193" s="149" t="s">
        <v>103</v>
      </c>
      <c r="W1193" s="149" t="s">
        <v>103</v>
      </c>
      <c r="X1193" s="149" t="s">
        <v>103</v>
      </c>
      <c r="Y1193" s="149" t="s">
        <v>103</v>
      </c>
      <c r="Z1193" s="149" t="s">
        <v>103</v>
      </c>
      <c r="AA1193" s="149" t="s">
        <v>103</v>
      </c>
      <c r="AB1193" s="149" t="s">
        <v>103</v>
      </c>
      <c r="AC1193" s="149" t="s">
        <v>103</v>
      </c>
      <c r="AD1193" s="149">
        <v>564</v>
      </c>
      <c r="AE1193" s="149" t="s">
        <v>103</v>
      </c>
      <c r="AF1193" s="149" t="s">
        <v>103</v>
      </c>
      <c r="AG1193" s="149" t="s">
        <v>103</v>
      </c>
      <c r="AH1193" s="149" t="s">
        <v>103</v>
      </c>
      <c r="AI1193" s="149" t="s">
        <v>103</v>
      </c>
      <c r="AJ1193" s="149" t="s">
        <v>103</v>
      </c>
      <c r="AK1193" s="149" t="s">
        <v>103</v>
      </c>
      <c r="AL1193" s="149" t="s">
        <v>103</v>
      </c>
      <c r="AM1193" s="149">
        <v>1568</v>
      </c>
    </row>
    <row r="1194" spans="1:39" s="116" customFormat="1" x14ac:dyDescent="0.2">
      <c r="A1194" s="116" t="s">
        <v>576</v>
      </c>
      <c r="B1194" s="120">
        <v>2013</v>
      </c>
      <c r="C1194" s="119" t="s">
        <v>70</v>
      </c>
      <c r="D1194" s="149" t="s">
        <v>103</v>
      </c>
      <c r="E1194" s="149" t="s">
        <v>103</v>
      </c>
      <c r="F1194" s="149" t="s">
        <v>103</v>
      </c>
      <c r="G1194" s="149" t="s">
        <v>103</v>
      </c>
      <c r="H1194" s="149" t="s">
        <v>103</v>
      </c>
      <c r="I1194" s="149" t="s">
        <v>103</v>
      </c>
      <c r="J1194" s="149" t="s">
        <v>103</v>
      </c>
      <c r="K1194" s="149" t="s">
        <v>103</v>
      </c>
      <c r="L1194" s="149">
        <v>565</v>
      </c>
      <c r="M1194" s="149" t="s">
        <v>103</v>
      </c>
      <c r="N1194" s="149" t="s">
        <v>103</v>
      </c>
      <c r="O1194" s="149" t="s">
        <v>103</v>
      </c>
      <c r="P1194" s="149" t="s">
        <v>103</v>
      </c>
      <c r="Q1194" s="149" t="s">
        <v>103</v>
      </c>
      <c r="R1194" s="149" t="s">
        <v>103</v>
      </c>
      <c r="S1194" s="149" t="s">
        <v>103</v>
      </c>
      <c r="T1194" s="149" t="s">
        <v>103</v>
      </c>
      <c r="U1194" s="149">
        <v>1226</v>
      </c>
      <c r="V1194" s="149" t="s">
        <v>103</v>
      </c>
      <c r="W1194" s="149" t="s">
        <v>103</v>
      </c>
      <c r="X1194" s="149" t="s">
        <v>103</v>
      </c>
      <c r="Y1194" s="149" t="s">
        <v>103</v>
      </c>
      <c r="Z1194" s="149" t="s">
        <v>103</v>
      </c>
      <c r="AA1194" s="149" t="s">
        <v>103</v>
      </c>
      <c r="AB1194" s="149" t="s">
        <v>103</v>
      </c>
      <c r="AC1194" s="149" t="s">
        <v>103</v>
      </c>
      <c r="AD1194" s="149">
        <v>1049</v>
      </c>
      <c r="AE1194" s="149" t="s">
        <v>103</v>
      </c>
      <c r="AF1194" s="149" t="s">
        <v>103</v>
      </c>
      <c r="AG1194" s="149" t="s">
        <v>103</v>
      </c>
      <c r="AH1194" s="149" t="s">
        <v>103</v>
      </c>
      <c r="AI1194" s="149" t="s">
        <v>103</v>
      </c>
      <c r="AJ1194" s="149" t="s">
        <v>103</v>
      </c>
      <c r="AK1194" s="149" t="s">
        <v>103</v>
      </c>
      <c r="AL1194" s="149" t="s">
        <v>103</v>
      </c>
      <c r="AM1194" s="149">
        <v>2840</v>
      </c>
    </row>
    <row r="1195" spans="1:39" s="116" customFormat="1" x14ac:dyDescent="0.2">
      <c r="A1195" s="116" t="s">
        <v>577</v>
      </c>
      <c r="B1195" s="120">
        <v>2013</v>
      </c>
      <c r="C1195" s="119" t="s">
        <v>71</v>
      </c>
      <c r="D1195" s="149" t="s">
        <v>103</v>
      </c>
      <c r="E1195" s="149" t="s">
        <v>103</v>
      </c>
      <c r="F1195" s="149" t="s">
        <v>103</v>
      </c>
      <c r="G1195" s="149" t="s">
        <v>103</v>
      </c>
      <c r="H1195" s="149" t="s">
        <v>103</v>
      </c>
      <c r="I1195" s="149" t="s">
        <v>103</v>
      </c>
      <c r="J1195" s="149" t="s">
        <v>103</v>
      </c>
      <c r="K1195" s="149" t="s">
        <v>103</v>
      </c>
      <c r="L1195" s="149">
        <v>39</v>
      </c>
      <c r="M1195" s="149" t="s">
        <v>103</v>
      </c>
      <c r="N1195" s="149" t="s">
        <v>103</v>
      </c>
      <c r="O1195" s="149" t="s">
        <v>103</v>
      </c>
      <c r="P1195" s="149" t="s">
        <v>103</v>
      </c>
      <c r="Q1195" s="149" t="s">
        <v>103</v>
      </c>
      <c r="R1195" s="149" t="s">
        <v>103</v>
      </c>
      <c r="S1195" s="149" t="s">
        <v>103</v>
      </c>
      <c r="T1195" s="149" t="s">
        <v>103</v>
      </c>
      <c r="U1195" s="149">
        <v>66</v>
      </c>
      <c r="V1195" s="149" t="s">
        <v>103</v>
      </c>
      <c r="W1195" s="149" t="s">
        <v>103</v>
      </c>
      <c r="X1195" s="149" t="s">
        <v>103</v>
      </c>
      <c r="Y1195" s="149" t="s">
        <v>103</v>
      </c>
      <c r="Z1195" s="149" t="s">
        <v>103</v>
      </c>
      <c r="AA1195" s="149" t="s">
        <v>103</v>
      </c>
      <c r="AB1195" s="149" t="s">
        <v>103</v>
      </c>
      <c r="AC1195" s="149" t="s">
        <v>103</v>
      </c>
      <c r="AD1195" s="149">
        <v>107</v>
      </c>
      <c r="AE1195" s="149" t="s">
        <v>103</v>
      </c>
      <c r="AF1195" s="149" t="s">
        <v>103</v>
      </c>
      <c r="AG1195" s="149" t="s">
        <v>103</v>
      </c>
      <c r="AH1195" s="149" t="s">
        <v>103</v>
      </c>
      <c r="AI1195" s="149" t="s">
        <v>103</v>
      </c>
      <c r="AJ1195" s="149" t="s">
        <v>103</v>
      </c>
      <c r="AK1195" s="149" t="s">
        <v>103</v>
      </c>
      <c r="AL1195" s="149" t="s">
        <v>103</v>
      </c>
      <c r="AM1195" s="149">
        <v>212</v>
      </c>
    </row>
    <row r="1196" spans="1:39" s="116" customFormat="1" x14ac:dyDescent="0.2">
      <c r="A1196" s="116" t="s">
        <v>578</v>
      </c>
      <c r="B1196" s="120">
        <v>2013</v>
      </c>
      <c r="C1196" s="119" t="s">
        <v>72</v>
      </c>
      <c r="D1196" s="149" t="s">
        <v>103</v>
      </c>
      <c r="E1196" s="149" t="s">
        <v>103</v>
      </c>
      <c r="F1196" s="149" t="s">
        <v>103</v>
      </c>
      <c r="G1196" s="149" t="s">
        <v>103</v>
      </c>
      <c r="H1196" s="149" t="s">
        <v>103</v>
      </c>
      <c r="I1196" s="149" t="s">
        <v>103</v>
      </c>
      <c r="J1196" s="149" t="s">
        <v>103</v>
      </c>
      <c r="K1196" s="149" t="s">
        <v>103</v>
      </c>
      <c r="L1196" s="149">
        <v>161</v>
      </c>
      <c r="M1196" s="149" t="s">
        <v>103</v>
      </c>
      <c r="N1196" s="149" t="s">
        <v>103</v>
      </c>
      <c r="O1196" s="149" t="s">
        <v>103</v>
      </c>
      <c r="P1196" s="149" t="s">
        <v>103</v>
      </c>
      <c r="Q1196" s="149" t="s">
        <v>103</v>
      </c>
      <c r="R1196" s="149" t="s">
        <v>103</v>
      </c>
      <c r="S1196" s="149" t="s">
        <v>103</v>
      </c>
      <c r="T1196" s="149" t="s">
        <v>103</v>
      </c>
      <c r="U1196" s="149">
        <v>400</v>
      </c>
      <c r="V1196" s="149" t="s">
        <v>103</v>
      </c>
      <c r="W1196" s="149" t="s">
        <v>103</v>
      </c>
      <c r="X1196" s="149" t="s">
        <v>103</v>
      </c>
      <c r="Y1196" s="149" t="s">
        <v>103</v>
      </c>
      <c r="Z1196" s="149" t="s">
        <v>103</v>
      </c>
      <c r="AA1196" s="149" t="s">
        <v>103</v>
      </c>
      <c r="AB1196" s="149" t="s">
        <v>103</v>
      </c>
      <c r="AC1196" s="149" t="s">
        <v>103</v>
      </c>
      <c r="AD1196" s="149">
        <v>536</v>
      </c>
      <c r="AE1196" s="149" t="s">
        <v>103</v>
      </c>
      <c r="AF1196" s="149" t="s">
        <v>103</v>
      </c>
      <c r="AG1196" s="149" t="s">
        <v>103</v>
      </c>
      <c r="AH1196" s="149" t="s">
        <v>103</v>
      </c>
      <c r="AI1196" s="149" t="s">
        <v>103</v>
      </c>
      <c r="AJ1196" s="149" t="s">
        <v>103</v>
      </c>
      <c r="AK1196" s="149" t="s">
        <v>103</v>
      </c>
      <c r="AL1196" s="149" t="s">
        <v>103</v>
      </c>
      <c r="AM1196" s="149">
        <v>1097</v>
      </c>
    </row>
    <row r="1197" spans="1:39" s="116" customFormat="1" x14ac:dyDescent="0.2">
      <c r="A1197" s="116" t="s">
        <v>579</v>
      </c>
      <c r="B1197" s="120">
        <v>2013</v>
      </c>
      <c r="C1197" s="119" t="s">
        <v>73</v>
      </c>
      <c r="D1197" s="149" t="s">
        <v>103</v>
      </c>
      <c r="E1197" s="149" t="s">
        <v>103</v>
      </c>
      <c r="F1197" s="149" t="s">
        <v>103</v>
      </c>
      <c r="G1197" s="149" t="s">
        <v>103</v>
      </c>
      <c r="H1197" s="149" t="s">
        <v>103</v>
      </c>
      <c r="I1197" s="149" t="s">
        <v>103</v>
      </c>
      <c r="J1197" s="149" t="s">
        <v>103</v>
      </c>
      <c r="K1197" s="149" t="s">
        <v>103</v>
      </c>
      <c r="L1197" s="149">
        <v>270</v>
      </c>
      <c r="M1197" s="149" t="s">
        <v>103</v>
      </c>
      <c r="N1197" s="149" t="s">
        <v>103</v>
      </c>
      <c r="O1197" s="149" t="s">
        <v>103</v>
      </c>
      <c r="P1197" s="149" t="s">
        <v>103</v>
      </c>
      <c r="Q1197" s="149" t="s">
        <v>103</v>
      </c>
      <c r="R1197" s="149" t="s">
        <v>103</v>
      </c>
      <c r="S1197" s="149" t="s">
        <v>103</v>
      </c>
      <c r="T1197" s="149" t="s">
        <v>103</v>
      </c>
      <c r="U1197" s="149">
        <v>575</v>
      </c>
      <c r="V1197" s="149" t="s">
        <v>103</v>
      </c>
      <c r="W1197" s="149" t="s">
        <v>103</v>
      </c>
      <c r="X1197" s="149" t="s">
        <v>103</v>
      </c>
      <c r="Y1197" s="149" t="s">
        <v>103</v>
      </c>
      <c r="Z1197" s="149" t="s">
        <v>103</v>
      </c>
      <c r="AA1197" s="149" t="s">
        <v>103</v>
      </c>
      <c r="AB1197" s="149" t="s">
        <v>103</v>
      </c>
      <c r="AC1197" s="149" t="s">
        <v>103</v>
      </c>
      <c r="AD1197" s="149">
        <v>561</v>
      </c>
      <c r="AE1197" s="149" t="s">
        <v>103</v>
      </c>
      <c r="AF1197" s="149" t="s">
        <v>103</v>
      </c>
      <c r="AG1197" s="149" t="s">
        <v>103</v>
      </c>
      <c r="AH1197" s="149" t="s">
        <v>103</v>
      </c>
      <c r="AI1197" s="149" t="s">
        <v>103</v>
      </c>
      <c r="AJ1197" s="149" t="s">
        <v>103</v>
      </c>
      <c r="AK1197" s="149" t="s">
        <v>103</v>
      </c>
      <c r="AL1197" s="149" t="s">
        <v>103</v>
      </c>
      <c r="AM1197" s="149">
        <v>1406</v>
      </c>
    </row>
    <row r="1198" spans="1:39" s="116" customFormat="1" x14ac:dyDescent="0.2">
      <c r="A1198" s="116" t="s">
        <v>580</v>
      </c>
      <c r="B1198" s="120">
        <v>2013</v>
      </c>
      <c r="C1198" s="119" t="s">
        <v>74</v>
      </c>
      <c r="D1198" s="149" t="s">
        <v>103</v>
      </c>
      <c r="E1198" s="149" t="s">
        <v>103</v>
      </c>
      <c r="F1198" s="149" t="s">
        <v>103</v>
      </c>
      <c r="G1198" s="149" t="s">
        <v>103</v>
      </c>
      <c r="H1198" s="149" t="s">
        <v>103</v>
      </c>
      <c r="I1198" s="149" t="s">
        <v>103</v>
      </c>
      <c r="J1198" s="149" t="s">
        <v>103</v>
      </c>
      <c r="K1198" s="149" t="s">
        <v>103</v>
      </c>
      <c r="L1198" s="149">
        <v>168</v>
      </c>
      <c r="M1198" s="149" t="s">
        <v>103</v>
      </c>
      <c r="N1198" s="149" t="s">
        <v>103</v>
      </c>
      <c r="O1198" s="149" t="s">
        <v>103</v>
      </c>
      <c r="P1198" s="149" t="s">
        <v>103</v>
      </c>
      <c r="Q1198" s="149" t="s">
        <v>103</v>
      </c>
      <c r="R1198" s="149" t="s">
        <v>103</v>
      </c>
      <c r="S1198" s="149" t="s">
        <v>103</v>
      </c>
      <c r="T1198" s="149" t="s">
        <v>103</v>
      </c>
      <c r="U1198" s="149">
        <v>508</v>
      </c>
      <c r="V1198" s="149" t="s">
        <v>103</v>
      </c>
      <c r="W1198" s="149" t="s">
        <v>103</v>
      </c>
      <c r="X1198" s="149" t="s">
        <v>103</v>
      </c>
      <c r="Y1198" s="149" t="s">
        <v>103</v>
      </c>
      <c r="Z1198" s="149" t="s">
        <v>103</v>
      </c>
      <c r="AA1198" s="149" t="s">
        <v>103</v>
      </c>
      <c r="AB1198" s="149" t="s">
        <v>103</v>
      </c>
      <c r="AC1198" s="149" t="s">
        <v>103</v>
      </c>
      <c r="AD1198" s="149">
        <v>593</v>
      </c>
      <c r="AE1198" s="149" t="s">
        <v>103</v>
      </c>
      <c r="AF1198" s="149" t="s">
        <v>103</v>
      </c>
      <c r="AG1198" s="149" t="s">
        <v>103</v>
      </c>
      <c r="AH1198" s="149" t="s">
        <v>103</v>
      </c>
      <c r="AI1198" s="149" t="s">
        <v>103</v>
      </c>
      <c r="AJ1198" s="149" t="s">
        <v>103</v>
      </c>
      <c r="AK1198" s="149" t="s">
        <v>103</v>
      </c>
      <c r="AL1198" s="149" t="s">
        <v>103</v>
      </c>
      <c r="AM1198" s="149">
        <v>1269</v>
      </c>
    </row>
    <row r="1199" spans="1:39" s="116" customFormat="1" x14ac:dyDescent="0.2">
      <c r="A1199" s="116" t="s">
        <v>581</v>
      </c>
      <c r="B1199" s="120">
        <v>2013</v>
      </c>
      <c r="C1199" s="119" t="s">
        <v>75</v>
      </c>
      <c r="D1199" s="149" t="s">
        <v>103</v>
      </c>
      <c r="E1199" s="149" t="s">
        <v>103</v>
      </c>
      <c r="F1199" s="149" t="s">
        <v>103</v>
      </c>
      <c r="G1199" s="149" t="s">
        <v>103</v>
      </c>
      <c r="H1199" s="149" t="s">
        <v>103</v>
      </c>
      <c r="I1199" s="149" t="s">
        <v>103</v>
      </c>
      <c r="J1199" s="149" t="s">
        <v>103</v>
      </c>
      <c r="K1199" s="149" t="s">
        <v>103</v>
      </c>
      <c r="L1199" s="149">
        <v>82</v>
      </c>
      <c r="M1199" s="149" t="s">
        <v>103</v>
      </c>
      <c r="N1199" s="149" t="s">
        <v>103</v>
      </c>
      <c r="O1199" s="149" t="s">
        <v>103</v>
      </c>
      <c r="P1199" s="149" t="s">
        <v>103</v>
      </c>
      <c r="Q1199" s="149" t="s">
        <v>103</v>
      </c>
      <c r="R1199" s="149" t="s">
        <v>103</v>
      </c>
      <c r="S1199" s="149" t="s">
        <v>103</v>
      </c>
      <c r="T1199" s="149" t="s">
        <v>103</v>
      </c>
      <c r="U1199" s="149">
        <v>141</v>
      </c>
      <c r="V1199" s="149" t="s">
        <v>103</v>
      </c>
      <c r="W1199" s="149" t="s">
        <v>103</v>
      </c>
      <c r="X1199" s="149" t="s">
        <v>103</v>
      </c>
      <c r="Y1199" s="149" t="s">
        <v>103</v>
      </c>
      <c r="Z1199" s="149" t="s">
        <v>103</v>
      </c>
      <c r="AA1199" s="149" t="s">
        <v>103</v>
      </c>
      <c r="AB1199" s="149" t="s">
        <v>103</v>
      </c>
      <c r="AC1199" s="149" t="s">
        <v>103</v>
      </c>
      <c r="AD1199" s="149">
        <v>173</v>
      </c>
      <c r="AE1199" s="149" t="s">
        <v>103</v>
      </c>
      <c r="AF1199" s="149" t="s">
        <v>103</v>
      </c>
      <c r="AG1199" s="149" t="s">
        <v>103</v>
      </c>
      <c r="AH1199" s="149" t="s">
        <v>103</v>
      </c>
      <c r="AI1199" s="149" t="s">
        <v>103</v>
      </c>
      <c r="AJ1199" s="149" t="s">
        <v>103</v>
      </c>
      <c r="AK1199" s="149" t="s">
        <v>103</v>
      </c>
      <c r="AL1199" s="149" t="s">
        <v>103</v>
      </c>
      <c r="AM1199" s="149">
        <v>396</v>
      </c>
    </row>
    <row r="1200" spans="1:39" s="116" customFormat="1" x14ac:dyDescent="0.2">
      <c r="A1200" s="116" t="s">
        <v>582</v>
      </c>
      <c r="B1200" s="120">
        <v>2013</v>
      </c>
      <c r="C1200" s="119" t="s">
        <v>76</v>
      </c>
      <c r="D1200" s="149" t="s">
        <v>103</v>
      </c>
      <c r="E1200" s="149" t="s">
        <v>103</v>
      </c>
      <c r="F1200" s="149" t="s">
        <v>103</v>
      </c>
      <c r="G1200" s="149" t="s">
        <v>103</v>
      </c>
      <c r="H1200" s="149" t="s">
        <v>103</v>
      </c>
      <c r="I1200" s="149" t="s">
        <v>103</v>
      </c>
      <c r="J1200" s="149" t="s">
        <v>103</v>
      </c>
      <c r="K1200" s="149" t="s">
        <v>103</v>
      </c>
      <c r="L1200" s="149">
        <v>307</v>
      </c>
      <c r="M1200" s="149" t="s">
        <v>103</v>
      </c>
      <c r="N1200" s="149" t="s">
        <v>103</v>
      </c>
      <c r="O1200" s="149" t="s">
        <v>103</v>
      </c>
      <c r="P1200" s="149" t="s">
        <v>103</v>
      </c>
      <c r="Q1200" s="149" t="s">
        <v>103</v>
      </c>
      <c r="R1200" s="149" t="s">
        <v>103</v>
      </c>
      <c r="S1200" s="149" t="s">
        <v>103</v>
      </c>
      <c r="T1200" s="149" t="s">
        <v>103</v>
      </c>
      <c r="U1200" s="149">
        <v>643</v>
      </c>
      <c r="V1200" s="149" t="s">
        <v>103</v>
      </c>
      <c r="W1200" s="149" t="s">
        <v>103</v>
      </c>
      <c r="X1200" s="149" t="s">
        <v>103</v>
      </c>
      <c r="Y1200" s="149" t="s">
        <v>103</v>
      </c>
      <c r="Z1200" s="149" t="s">
        <v>103</v>
      </c>
      <c r="AA1200" s="149" t="s">
        <v>103</v>
      </c>
      <c r="AB1200" s="149" t="s">
        <v>103</v>
      </c>
      <c r="AC1200" s="149" t="s">
        <v>103</v>
      </c>
      <c r="AD1200" s="149">
        <v>694</v>
      </c>
      <c r="AE1200" s="149" t="s">
        <v>103</v>
      </c>
      <c r="AF1200" s="149" t="s">
        <v>103</v>
      </c>
      <c r="AG1200" s="149" t="s">
        <v>103</v>
      </c>
      <c r="AH1200" s="149" t="s">
        <v>103</v>
      </c>
      <c r="AI1200" s="149" t="s">
        <v>103</v>
      </c>
      <c r="AJ1200" s="149" t="s">
        <v>103</v>
      </c>
      <c r="AK1200" s="149" t="s">
        <v>103</v>
      </c>
      <c r="AL1200" s="149" t="s">
        <v>103</v>
      </c>
      <c r="AM1200" s="149">
        <v>1644</v>
      </c>
    </row>
    <row r="1201" spans="1:39" s="116" customFormat="1" x14ac:dyDescent="0.2">
      <c r="A1201" s="116" t="s">
        <v>583</v>
      </c>
      <c r="B1201" s="120">
        <v>2013</v>
      </c>
      <c r="C1201" s="119" t="s">
        <v>77</v>
      </c>
      <c r="D1201" s="149" t="s">
        <v>103</v>
      </c>
      <c r="E1201" s="149" t="s">
        <v>103</v>
      </c>
      <c r="F1201" s="149" t="s">
        <v>103</v>
      </c>
      <c r="G1201" s="149" t="s">
        <v>103</v>
      </c>
      <c r="H1201" s="149" t="s">
        <v>103</v>
      </c>
      <c r="I1201" s="149" t="s">
        <v>103</v>
      </c>
      <c r="J1201" s="149" t="s">
        <v>103</v>
      </c>
      <c r="K1201" s="149" t="s">
        <v>103</v>
      </c>
      <c r="L1201" s="149">
        <v>539</v>
      </c>
      <c r="M1201" s="149" t="s">
        <v>103</v>
      </c>
      <c r="N1201" s="149" t="s">
        <v>103</v>
      </c>
      <c r="O1201" s="149" t="s">
        <v>103</v>
      </c>
      <c r="P1201" s="149" t="s">
        <v>103</v>
      </c>
      <c r="Q1201" s="149" t="s">
        <v>103</v>
      </c>
      <c r="R1201" s="149" t="s">
        <v>103</v>
      </c>
      <c r="S1201" s="149" t="s">
        <v>103</v>
      </c>
      <c r="T1201" s="149" t="s">
        <v>103</v>
      </c>
      <c r="U1201" s="149">
        <v>1208</v>
      </c>
      <c r="V1201" s="149" t="s">
        <v>103</v>
      </c>
      <c r="W1201" s="149" t="s">
        <v>103</v>
      </c>
      <c r="X1201" s="149" t="s">
        <v>103</v>
      </c>
      <c r="Y1201" s="149" t="s">
        <v>103</v>
      </c>
      <c r="Z1201" s="149" t="s">
        <v>103</v>
      </c>
      <c r="AA1201" s="149" t="s">
        <v>103</v>
      </c>
      <c r="AB1201" s="149" t="s">
        <v>103</v>
      </c>
      <c r="AC1201" s="149" t="s">
        <v>103</v>
      </c>
      <c r="AD1201" s="149">
        <v>1174</v>
      </c>
      <c r="AE1201" s="149" t="s">
        <v>103</v>
      </c>
      <c r="AF1201" s="149" t="s">
        <v>103</v>
      </c>
      <c r="AG1201" s="149" t="s">
        <v>103</v>
      </c>
      <c r="AH1201" s="149" t="s">
        <v>103</v>
      </c>
      <c r="AI1201" s="149" t="s">
        <v>103</v>
      </c>
      <c r="AJ1201" s="149" t="s">
        <v>103</v>
      </c>
      <c r="AK1201" s="149" t="s">
        <v>103</v>
      </c>
      <c r="AL1201" s="149" t="s">
        <v>103</v>
      </c>
      <c r="AM1201" s="149">
        <v>2921</v>
      </c>
    </row>
    <row r="1202" spans="1:39" s="116" customFormat="1" x14ac:dyDescent="0.2">
      <c r="A1202" s="116" t="s">
        <v>584</v>
      </c>
      <c r="B1202" s="120">
        <v>2013</v>
      </c>
      <c r="C1202" s="119" t="s">
        <v>78</v>
      </c>
      <c r="D1202" s="149" t="s">
        <v>103</v>
      </c>
      <c r="E1202" s="149" t="s">
        <v>103</v>
      </c>
      <c r="F1202" s="149" t="s">
        <v>103</v>
      </c>
      <c r="G1202" s="149" t="s">
        <v>103</v>
      </c>
      <c r="H1202" s="149" t="s">
        <v>103</v>
      </c>
      <c r="I1202" s="149" t="s">
        <v>103</v>
      </c>
      <c r="J1202" s="149" t="s">
        <v>103</v>
      </c>
      <c r="K1202" s="149" t="s">
        <v>103</v>
      </c>
      <c r="L1202" s="149">
        <v>162</v>
      </c>
      <c r="M1202" s="149" t="s">
        <v>103</v>
      </c>
      <c r="N1202" s="149" t="s">
        <v>103</v>
      </c>
      <c r="O1202" s="149" t="s">
        <v>103</v>
      </c>
      <c r="P1202" s="149" t="s">
        <v>103</v>
      </c>
      <c r="Q1202" s="149" t="s">
        <v>103</v>
      </c>
      <c r="R1202" s="149" t="s">
        <v>103</v>
      </c>
      <c r="S1202" s="149" t="s">
        <v>103</v>
      </c>
      <c r="T1202" s="149" t="s">
        <v>103</v>
      </c>
      <c r="U1202" s="149">
        <v>322</v>
      </c>
      <c r="V1202" s="149" t="s">
        <v>103</v>
      </c>
      <c r="W1202" s="149" t="s">
        <v>103</v>
      </c>
      <c r="X1202" s="149" t="s">
        <v>103</v>
      </c>
      <c r="Y1202" s="149" t="s">
        <v>103</v>
      </c>
      <c r="Z1202" s="149" t="s">
        <v>103</v>
      </c>
      <c r="AA1202" s="149" t="s">
        <v>103</v>
      </c>
      <c r="AB1202" s="149" t="s">
        <v>103</v>
      </c>
      <c r="AC1202" s="149" t="s">
        <v>103</v>
      </c>
      <c r="AD1202" s="149">
        <v>383</v>
      </c>
      <c r="AE1202" s="149" t="s">
        <v>103</v>
      </c>
      <c r="AF1202" s="149" t="s">
        <v>103</v>
      </c>
      <c r="AG1202" s="149" t="s">
        <v>103</v>
      </c>
      <c r="AH1202" s="149" t="s">
        <v>103</v>
      </c>
      <c r="AI1202" s="149" t="s">
        <v>103</v>
      </c>
      <c r="AJ1202" s="149" t="s">
        <v>103</v>
      </c>
      <c r="AK1202" s="149" t="s">
        <v>103</v>
      </c>
      <c r="AL1202" s="149" t="s">
        <v>103</v>
      </c>
      <c r="AM1202" s="149">
        <v>867</v>
      </c>
    </row>
    <row r="1203" spans="1:39" s="116" customFormat="1" x14ac:dyDescent="0.2">
      <c r="A1203" s="116" t="s">
        <v>585</v>
      </c>
      <c r="B1203" s="120">
        <v>2013</v>
      </c>
      <c r="C1203" s="119" t="s">
        <v>79</v>
      </c>
      <c r="D1203" s="149" t="s">
        <v>103</v>
      </c>
      <c r="E1203" s="149" t="s">
        <v>103</v>
      </c>
      <c r="F1203" s="149" t="s">
        <v>103</v>
      </c>
      <c r="G1203" s="149" t="s">
        <v>103</v>
      </c>
      <c r="H1203" s="149" t="s">
        <v>103</v>
      </c>
      <c r="I1203" s="149" t="s">
        <v>103</v>
      </c>
      <c r="J1203" s="149" t="s">
        <v>103</v>
      </c>
      <c r="K1203" s="149" t="s">
        <v>103</v>
      </c>
      <c r="L1203" s="149">
        <v>298</v>
      </c>
      <c r="M1203" s="149" t="s">
        <v>103</v>
      </c>
      <c r="N1203" s="149" t="s">
        <v>103</v>
      </c>
      <c r="O1203" s="149" t="s">
        <v>103</v>
      </c>
      <c r="P1203" s="149" t="s">
        <v>103</v>
      </c>
      <c r="Q1203" s="149" t="s">
        <v>103</v>
      </c>
      <c r="R1203" s="149" t="s">
        <v>103</v>
      </c>
      <c r="S1203" s="149" t="s">
        <v>103</v>
      </c>
      <c r="T1203" s="149" t="s">
        <v>103</v>
      </c>
      <c r="U1203" s="149">
        <v>485</v>
      </c>
      <c r="V1203" s="149" t="s">
        <v>103</v>
      </c>
      <c r="W1203" s="149" t="s">
        <v>103</v>
      </c>
      <c r="X1203" s="149" t="s">
        <v>103</v>
      </c>
      <c r="Y1203" s="149" t="s">
        <v>103</v>
      </c>
      <c r="Z1203" s="149" t="s">
        <v>103</v>
      </c>
      <c r="AA1203" s="149" t="s">
        <v>103</v>
      </c>
      <c r="AB1203" s="149" t="s">
        <v>103</v>
      </c>
      <c r="AC1203" s="149" t="s">
        <v>103</v>
      </c>
      <c r="AD1203" s="149">
        <v>487</v>
      </c>
      <c r="AE1203" s="149" t="s">
        <v>103</v>
      </c>
      <c r="AF1203" s="149" t="s">
        <v>103</v>
      </c>
      <c r="AG1203" s="149" t="s">
        <v>103</v>
      </c>
      <c r="AH1203" s="149" t="s">
        <v>103</v>
      </c>
      <c r="AI1203" s="149" t="s">
        <v>103</v>
      </c>
      <c r="AJ1203" s="149" t="s">
        <v>103</v>
      </c>
      <c r="AK1203" s="149" t="s">
        <v>103</v>
      </c>
      <c r="AL1203" s="149" t="s">
        <v>103</v>
      </c>
      <c r="AM1203" s="149">
        <v>1270</v>
      </c>
    </row>
    <row r="1204" spans="1:39" s="116" customFormat="1" x14ac:dyDescent="0.2">
      <c r="A1204" s="116" t="s">
        <v>586</v>
      </c>
      <c r="B1204" s="120">
        <v>2013</v>
      </c>
      <c r="C1204" s="119" t="s">
        <v>80</v>
      </c>
      <c r="D1204" s="149" t="s">
        <v>103</v>
      </c>
      <c r="E1204" s="149" t="s">
        <v>103</v>
      </c>
      <c r="F1204" s="149" t="s">
        <v>103</v>
      </c>
      <c r="G1204" s="149" t="s">
        <v>103</v>
      </c>
      <c r="H1204" s="149" t="s">
        <v>103</v>
      </c>
      <c r="I1204" s="149" t="s">
        <v>103</v>
      </c>
      <c r="J1204" s="149" t="s">
        <v>103</v>
      </c>
      <c r="K1204" s="149" t="s">
        <v>103</v>
      </c>
      <c r="L1204" s="149">
        <v>337</v>
      </c>
      <c r="M1204" s="149" t="s">
        <v>103</v>
      </c>
      <c r="N1204" s="149" t="s">
        <v>103</v>
      </c>
      <c r="O1204" s="149" t="s">
        <v>103</v>
      </c>
      <c r="P1204" s="149" t="s">
        <v>103</v>
      </c>
      <c r="Q1204" s="149" t="s">
        <v>103</v>
      </c>
      <c r="R1204" s="149" t="s">
        <v>103</v>
      </c>
      <c r="S1204" s="149" t="s">
        <v>103</v>
      </c>
      <c r="T1204" s="149" t="s">
        <v>103</v>
      </c>
      <c r="U1204" s="149">
        <v>563</v>
      </c>
      <c r="V1204" s="149" t="s">
        <v>103</v>
      </c>
      <c r="W1204" s="149" t="s">
        <v>103</v>
      </c>
      <c r="X1204" s="149" t="s">
        <v>103</v>
      </c>
      <c r="Y1204" s="149" t="s">
        <v>103</v>
      </c>
      <c r="Z1204" s="149" t="s">
        <v>103</v>
      </c>
      <c r="AA1204" s="149" t="s">
        <v>103</v>
      </c>
      <c r="AB1204" s="149" t="s">
        <v>103</v>
      </c>
      <c r="AC1204" s="149" t="s">
        <v>103</v>
      </c>
      <c r="AD1204" s="149">
        <v>499</v>
      </c>
      <c r="AE1204" s="149" t="s">
        <v>103</v>
      </c>
      <c r="AF1204" s="149" t="s">
        <v>103</v>
      </c>
      <c r="AG1204" s="149" t="s">
        <v>103</v>
      </c>
      <c r="AH1204" s="149" t="s">
        <v>103</v>
      </c>
      <c r="AI1204" s="149" t="s">
        <v>103</v>
      </c>
      <c r="AJ1204" s="149" t="s">
        <v>103</v>
      </c>
      <c r="AK1204" s="149" t="s">
        <v>103</v>
      </c>
      <c r="AL1204" s="149" t="s">
        <v>103</v>
      </c>
      <c r="AM1204" s="149">
        <v>1399</v>
      </c>
    </row>
    <row r="1205" spans="1:39" s="116" customFormat="1" x14ac:dyDescent="0.2">
      <c r="A1205" s="116" t="s">
        <v>587</v>
      </c>
      <c r="B1205" s="120">
        <v>2013</v>
      </c>
      <c r="C1205" s="119" t="s">
        <v>24</v>
      </c>
      <c r="D1205" s="149">
        <v>426</v>
      </c>
      <c r="E1205" s="149">
        <v>574</v>
      </c>
      <c r="F1205" s="149">
        <v>402</v>
      </c>
      <c r="G1205" s="149">
        <v>55</v>
      </c>
      <c r="H1205" s="149">
        <v>3413</v>
      </c>
      <c r="I1205" s="149">
        <v>3711</v>
      </c>
      <c r="J1205" s="149">
        <v>376</v>
      </c>
      <c r="K1205" s="149">
        <v>77</v>
      </c>
      <c r="L1205" s="149">
        <v>9034</v>
      </c>
      <c r="M1205" s="149">
        <v>1604</v>
      </c>
      <c r="N1205" s="149">
        <v>483</v>
      </c>
      <c r="O1205" s="149">
        <v>187</v>
      </c>
      <c r="P1205" s="149">
        <v>25</v>
      </c>
      <c r="Q1205" s="149">
        <v>5969</v>
      </c>
      <c r="R1205" s="149">
        <v>11250</v>
      </c>
      <c r="S1205" s="149">
        <v>434</v>
      </c>
      <c r="T1205" s="149">
        <v>202</v>
      </c>
      <c r="U1205" s="149">
        <v>20154</v>
      </c>
      <c r="V1205" s="149">
        <v>1392</v>
      </c>
      <c r="W1205" s="149">
        <v>225</v>
      </c>
      <c r="X1205" s="149">
        <v>47</v>
      </c>
      <c r="Y1205" s="149">
        <v>14</v>
      </c>
      <c r="Z1205" s="149">
        <v>6108</v>
      </c>
      <c r="AA1205" s="149">
        <v>12859</v>
      </c>
      <c r="AB1205" s="149">
        <v>391</v>
      </c>
      <c r="AC1205" s="149">
        <v>145</v>
      </c>
      <c r="AD1205" s="149">
        <v>21181</v>
      </c>
      <c r="AE1205" s="149">
        <v>3422</v>
      </c>
      <c r="AF1205" s="149">
        <v>1282</v>
      </c>
      <c r="AG1205" s="149">
        <v>636</v>
      </c>
      <c r="AH1205" s="149">
        <v>94</v>
      </c>
      <c r="AI1205" s="149">
        <v>15490</v>
      </c>
      <c r="AJ1205" s="149">
        <v>27820</v>
      </c>
      <c r="AK1205" s="149">
        <v>1201</v>
      </c>
      <c r="AL1205" s="149">
        <v>424</v>
      </c>
      <c r="AM1205" s="149">
        <v>50369</v>
      </c>
    </row>
    <row r="1206" spans="1:39" s="115" customFormat="1" x14ac:dyDescent="0.2">
      <c r="A1206" s="116" t="s">
        <v>800</v>
      </c>
      <c r="B1206" s="120">
        <v>2014</v>
      </c>
      <c r="C1206" s="119" t="s">
        <v>49</v>
      </c>
      <c r="D1206" s="149" t="s">
        <v>103</v>
      </c>
      <c r="E1206" s="149" t="s">
        <v>103</v>
      </c>
      <c r="F1206" s="149" t="s">
        <v>103</v>
      </c>
      <c r="G1206" s="149" t="s">
        <v>103</v>
      </c>
      <c r="H1206" s="149" t="s">
        <v>103</v>
      </c>
      <c r="I1206" s="149" t="s">
        <v>103</v>
      </c>
      <c r="J1206" s="149" t="s">
        <v>103</v>
      </c>
      <c r="K1206" s="149" t="s">
        <v>103</v>
      </c>
      <c r="L1206" s="199">
        <v>237</v>
      </c>
      <c r="M1206" s="149" t="s">
        <v>103</v>
      </c>
      <c r="N1206" s="149" t="s">
        <v>103</v>
      </c>
      <c r="O1206" s="149" t="s">
        <v>103</v>
      </c>
      <c r="P1206" s="149" t="s">
        <v>103</v>
      </c>
      <c r="Q1206" s="149" t="s">
        <v>103</v>
      </c>
      <c r="R1206" s="149" t="s">
        <v>103</v>
      </c>
      <c r="S1206" s="149" t="s">
        <v>103</v>
      </c>
      <c r="T1206" s="149" t="s">
        <v>103</v>
      </c>
      <c r="U1206" s="199">
        <v>581</v>
      </c>
      <c r="V1206" s="149" t="s">
        <v>103</v>
      </c>
      <c r="W1206" s="149" t="s">
        <v>103</v>
      </c>
      <c r="X1206" s="149" t="s">
        <v>103</v>
      </c>
      <c r="Y1206" s="149" t="s">
        <v>103</v>
      </c>
      <c r="Z1206" s="149" t="s">
        <v>103</v>
      </c>
      <c r="AA1206" s="149" t="s">
        <v>103</v>
      </c>
      <c r="AB1206" s="149" t="s">
        <v>103</v>
      </c>
      <c r="AC1206" s="149" t="s">
        <v>103</v>
      </c>
      <c r="AD1206" s="199">
        <v>767</v>
      </c>
      <c r="AE1206" s="149" t="s">
        <v>103</v>
      </c>
      <c r="AF1206" s="149" t="s">
        <v>103</v>
      </c>
      <c r="AG1206" s="149" t="s">
        <v>103</v>
      </c>
      <c r="AH1206" s="149" t="s">
        <v>103</v>
      </c>
      <c r="AI1206" s="149" t="s">
        <v>103</v>
      </c>
      <c r="AJ1206" s="149" t="s">
        <v>103</v>
      </c>
      <c r="AK1206" s="149" t="s">
        <v>103</v>
      </c>
      <c r="AL1206" s="149" t="s">
        <v>103</v>
      </c>
      <c r="AM1206" s="199">
        <v>1585</v>
      </c>
    </row>
    <row r="1207" spans="1:39" s="115" customFormat="1" x14ac:dyDescent="0.2">
      <c r="A1207" s="116" t="s">
        <v>801</v>
      </c>
      <c r="B1207" s="120">
        <v>2014</v>
      </c>
      <c r="C1207" s="119" t="s">
        <v>50</v>
      </c>
      <c r="D1207" s="149" t="s">
        <v>103</v>
      </c>
      <c r="E1207" s="149" t="s">
        <v>103</v>
      </c>
      <c r="F1207" s="149" t="s">
        <v>103</v>
      </c>
      <c r="G1207" s="149" t="s">
        <v>103</v>
      </c>
      <c r="H1207" s="149" t="s">
        <v>103</v>
      </c>
      <c r="I1207" s="149" t="s">
        <v>103</v>
      </c>
      <c r="J1207" s="149" t="s">
        <v>103</v>
      </c>
      <c r="K1207" s="149" t="s">
        <v>103</v>
      </c>
      <c r="L1207" s="199">
        <v>258</v>
      </c>
      <c r="M1207" s="149" t="s">
        <v>103</v>
      </c>
      <c r="N1207" s="149" t="s">
        <v>103</v>
      </c>
      <c r="O1207" s="149" t="s">
        <v>103</v>
      </c>
      <c r="P1207" s="149" t="s">
        <v>103</v>
      </c>
      <c r="Q1207" s="149" t="s">
        <v>103</v>
      </c>
      <c r="R1207" s="149" t="s">
        <v>103</v>
      </c>
      <c r="S1207" s="149" t="s">
        <v>103</v>
      </c>
      <c r="T1207" s="149" t="s">
        <v>103</v>
      </c>
      <c r="U1207" s="199">
        <v>689</v>
      </c>
      <c r="V1207" s="149" t="s">
        <v>103</v>
      </c>
      <c r="W1207" s="149" t="s">
        <v>103</v>
      </c>
      <c r="X1207" s="149" t="s">
        <v>103</v>
      </c>
      <c r="Y1207" s="149" t="s">
        <v>103</v>
      </c>
      <c r="Z1207" s="149" t="s">
        <v>103</v>
      </c>
      <c r="AA1207" s="149" t="s">
        <v>103</v>
      </c>
      <c r="AB1207" s="149" t="s">
        <v>103</v>
      </c>
      <c r="AC1207" s="149" t="s">
        <v>103</v>
      </c>
      <c r="AD1207" s="199">
        <v>912</v>
      </c>
      <c r="AE1207" s="149" t="s">
        <v>103</v>
      </c>
      <c r="AF1207" s="149" t="s">
        <v>103</v>
      </c>
      <c r="AG1207" s="149" t="s">
        <v>103</v>
      </c>
      <c r="AH1207" s="149" t="s">
        <v>103</v>
      </c>
      <c r="AI1207" s="149" t="s">
        <v>103</v>
      </c>
      <c r="AJ1207" s="149" t="s">
        <v>103</v>
      </c>
      <c r="AK1207" s="149" t="s">
        <v>103</v>
      </c>
      <c r="AL1207" s="149" t="s">
        <v>103</v>
      </c>
      <c r="AM1207" s="199">
        <v>1859</v>
      </c>
    </row>
    <row r="1208" spans="1:39" s="115" customFormat="1" x14ac:dyDescent="0.2">
      <c r="A1208" s="116" t="s">
        <v>802</v>
      </c>
      <c r="B1208" s="120">
        <v>2014</v>
      </c>
      <c r="C1208" s="119" t="s">
        <v>51</v>
      </c>
      <c r="D1208" s="149" t="s">
        <v>103</v>
      </c>
      <c r="E1208" s="149" t="s">
        <v>103</v>
      </c>
      <c r="F1208" s="149" t="s">
        <v>103</v>
      </c>
      <c r="G1208" s="149" t="s">
        <v>103</v>
      </c>
      <c r="H1208" s="149" t="s">
        <v>103</v>
      </c>
      <c r="I1208" s="149" t="s">
        <v>103</v>
      </c>
      <c r="J1208" s="149" t="s">
        <v>103</v>
      </c>
      <c r="K1208" s="149" t="s">
        <v>103</v>
      </c>
      <c r="L1208" s="199">
        <v>291</v>
      </c>
      <c r="M1208" s="149" t="s">
        <v>103</v>
      </c>
      <c r="N1208" s="149" t="s">
        <v>103</v>
      </c>
      <c r="O1208" s="149" t="s">
        <v>103</v>
      </c>
      <c r="P1208" s="149" t="s">
        <v>103</v>
      </c>
      <c r="Q1208" s="149" t="s">
        <v>103</v>
      </c>
      <c r="R1208" s="149" t="s">
        <v>103</v>
      </c>
      <c r="S1208" s="149" t="s">
        <v>103</v>
      </c>
      <c r="T1208" s="149" t="s">
        <v>103</v>
      </c>
      <c r="U1208" s="199">
        <v>581</v>
      </c>
      <c r="V1208" s="149" t="s">
        <v>103</v>
      </c>
      <c r="W1208" s="149" t="s">
        <v>103</v>
      </c>
      <c r="X1208" s="149" t="s">
        <v>103</v>
      </c>
      <c r="Y1208" s="149" t="s">
        <v>103</v>
      </c>
      <c r="Z1208" s="149" t="s">
        <v>103</v>
      </c>
      <c r="AA1208" s="149" t="s">
        <v>103</v>
      </c>
      <c r="AB1208" s="149" t="s">
        <v>103</v>
      </c>
      <c r="AC1208" s="149" t="s">
        <v>103</v>
      </c>
      <c r="AD1208" s="199">
        <v>671</v>
      </c>
      <c r="AE1208" s="149" t="s">
        <v>103</v>
      </c>
      <c r="AF1208" s="149" t="s">
        <v>103</v>
      </c>
      <c r="AG1208" s="149" t="s">
        <v>103</v>
      </c>
      <c r="AH1208" s="149" t="s">
        <v>103</v>
      </c>
      <c r="AI1208" s="149" t="s">
        <v>103</v>
      </c>
      <c r="AJ1208" s="149" t="s">
        <v>103</v>
      </c>
      <c r="AK1208" s="149" t="s">
        <v>103</v>
      </c>
      <c r="AL1208" s="149" t="s">
        <v>103</v>
      </c>
      <c r="AM1208" s="199">
        <v>1543</v>
      </c>
    </row>
    <row r="1209" spans="1:39" s="115" customFormat="1" x14ac:dyDescent="0.2">
      <c r="A1209" s="116" t="s">
        <v>803</v>
      </c>
      <c r="B1209" s="120">
        <v>2014</v>
      </c>
      <c r="C1209" s="119" t="s">
        <v>52</v>
      </c>
      <c r="D1209" s="149" t="s">
        <v>103</v>
      </c>
      <c r="E1209" s="149" t="s">
        <v>103</v>
      </c>
      <c r="F1209" s="149" t="s">
        <v>103</v>
      </c>
      <c r="G1209" s="149" t="s">
        <v>103</v>
      </c>
      <c r="H1209" s="149" t="s">
        <v>103</v>
      </c>
      <c r="I1209" s="149" t="s">
        <v>103</v>
      </c>
      <c r="J1209" s="149" t="s">
        <v>103</v>
      </c>
      <c r="K1209" s="149" t="s">
        <v>103</v>
      </c>
      <c r="L1209" s="199">
        <v>161</v>
      </c>
      <c r="M1209" s="149" t="s">
        <v>103</v>
      </c>
      <c r="N1209" s="149" t="s">
        <v>103</v>
      </c>
      <c r="O1209" s="149" t="s">
        <v>103</v>
      </c>
      <c r="P1209" s="149" t="s">
        <v>103</v>
      </c>
      <c r="Q1209" s="149" t="s">
        <v>103</v>
      </c>
      <c r="R1209" s="149" t="s">
        <v>103</v>
      </c>
      <c r="S1209" s="149" t="s">
        <v>103</v>
      </c>
      <c r="T1209" s="149" t="s">
        <v>103</v>
      </c>
      <c r="U1209" s="199">
        <v>407</v>
      </c>
      <c r="V1209" s="149" t="s">
        <v>103</v>
      </c>
      <c r="W1209" s="149" t="s">
        <v>103</v>
      </c>
      <c r="X1209" s="149" t="s">
        <v>103</v>
      </c>
      <c r="Y1209" s="149" t="s">
        <v>103</v>
      </c>
      <c r="Z1209" s="149" t="s">
        <v>103</v>
      </c>
      <c r="AA1209" s="149" t="s">
        <v>103</v>
      </c>
      <c r="AB1209" s="149" t="s">
        <v>103</v>
      </c>
      <c r="AC1209" s="149" t="s">
        <v>103</v>
      </c>
      <c r="AD1209" s="199">
        <v>514</v>
      </c>
      <c r="AE1209" s="149" t="s">
        <v>103</v>
      </c>
      <c r="AF1209" s="149" t="s">
        <v>103</v>
      </c>
      <c r="AG1209" s="149" t="s">
        <v>103</v>
      </c>
      <c r="AH1209" s="149" t="s">
        <v>103</v>
      </c>
      <c r="AI1209" s="149" t="s">
        <v>103</v>
      </c>
      <c r="AJ1209" s="149" t="s">
        <v>103</v>
      </c>
      <c r="AK1209" s="149" t="s">
        <v>103</v>
      </c>
      <c r="AL1209" s="149" t="s">
        <v>103</v>
      </c>
      <c r="AM1209" s="199">
        <v>1082</v>
      </c>
    </row>
    <row r="1210" spans="1:39" s="115" customFormat="1" x14ac:dyDescent="0.2">
      <c r="A1210" s="116" t="s">
        <v>804</v>
      </c>
      <c r="B1210" s="120">
        <v>2014</v>
      </c>
      <c r="C1210" s="119" t="s">
        <v>53</v>
      </c>
      <c r="D1210" s="149" t="s">
        <v>103</v>
      </c>
      <c r="E1210" s="149" t="s">
        <v>103</v>
      </c>
      <c r="F1210" s="149" t="s">
        <v>103</v>
      </c>
      <c r="G1210" s="149" t="s">
        <v>103</v>
      </c>
      <c r="H1210" s="149" t="s">
        <v>103</v>
      </c>
      <c r="I1210" s="149" t="s">
        <v>103</v>
      </c>
      <c r="J1210" s="149" t="s">
        <v>103</v>
      </c>
      <c r="K1210" s="149" t="s">
        <v>103</v>
      </c>
      <c r="L1210" s="199">
        <v>108</v>
      </c>
      <c r="M1210" s="149" t="s">
        <v>103</v>
      </c>
      <c r="N1210" s="149" t="s">
        <v>103</v>
      </c>
      <c r="O1210" s="149" t="s">
        <v>103</v>
      </c>
      <c r="P1210" s="149" t="s">
        <v>103</v>
      </c>
      <c r="Q1210" s="149" t="s">
        <v>103</v>
      </c>
      <c r="R1210" s="149" t="s">
        <v>103</v>
      </c>
      <c r="S1210" s="149" t="s">
        <v>103</v>
      </c>
      <c r="T1210" s="149" t="s">
        <v>103</v>
      </c>
      <c r="U1210" s="199">
        <v>206</v>
      </c>
      <c r="V1210" s="149" t="s">
        <v>103</v>
      </c>
      <c r="W1210" s="149" t="s">
        <v>103</v>
      </c>
      <c r="X1210" s="149" t="s">
        <v>103</v>
      </c>
      <c r="Y1210" s="149" t="s">
        <v>103</v>
      </c>
      <c r="Z1210" s="149" t="s">
        <v>103</v>
      </c>
      <c r="AA1210" s="149" t="s">
        <v>103</v>
      </c>
      <c r="AB1210" s="149" t="s">
        <v>103</v>
      </c>
      <c r="AC1210" s="149" t="s">
        <v>103</v>
      </c>
      <c r="AD1210" s="199">
        <v>226</v>
      </c>
      <c r="AE1210" s="149" t="s">
        <v>103</v>
      </c>
      <c r="AF1210" s="149" t="s">
        <v>103</v>
      </c>
      <c r="AG1210" s="149" t="s">
        <v>103</v>
      </c>
      <c r="AH1210" s="149" t="s">
        <v>103</v>
      </c>
      <c r="AI1210" s="149" t="s">
        <v>103</v>
      </c>
      <c r="AJ1210" s="149" t="s">
        <v>103</v>
      </c>
      <c r="AK1210" s="149" t="s">
        <v>103</v>
      </c>
      <c r="AL1210" s="149" t="s">
        <v>103</v>
      </c>
      <c r="AM1210" s="199">
        <v>540</v>
      </c>
    </row>
    <row r="1211" spans="1:39" s="115" customFormat="1" x14ac:dyDescent="0.2">
      <c r="A1211" s="116" t="s">
        <v>805</v>
      </c>
      <c r="B1211" s="120">
        <v>2014</v>
      </c>
      <c r="C1211" s="119" t="s">
        <v>54</v>
      </c>
      <c r="D1211" s="149" t="s">
        <v>103</v>
      </c>
      <c r="E1211" s="149" t="s">
        <v>103</v>
      </c>
      <c r="F1211" s="149" t="s">
        <v>103</v>
      </c>
      <c r="G1211" s="149" t="s">
        <v>103</v>
      </c>
      <c r="H1211" s="149" t="s">
        <v>103</v>
      </c>
      <c r="I1211" s="149" t="s">
        <v>103</v>
      </c>
      <c r="J1211" s="149" t="s">
        <v>103</v>
      </c>
      <c r="K1211" s="149" t="s">
        <v>103</v>
      </c>
      <c r="L1211" s="199">
        <v>256</v>
      </c>
      <c r="M1211" s="149" t="s">
        <v>103</v>
      </c>
      <c r="N1211" s="149" t="s">
        <v>103</v>
      </c>
      <c r="O1211" s="149" t="s">
        <v>103</v>
      </c>
      <c r="P1211" s="149" t="s">
        <v>103</v>
      </c>
      <c r="Q1211" s="149" t="s">
        <v>103</v>
      </c>
      <c r="R1211" s="149" t="s">
        <v>103</v>
      </c>
      <c r="S1211" s="149" t="s">
        <v>103</v>
      </c>
      <c r="T1211" s="149" t="s">
        <v>103</v>
      </c>
      <c r="U1211" s="199">
        <v>608</v>
      </c>
      <c r="V1211" s="149" t="s">
        <v>103</v>
      </c>
      <c r="W1211" s="149" t="s">
        <v>103</v>
      </c>
      <c r="X1211" s="149" t="s">
        <v>103</v>
      </c>
      <c r="Y1211" s="149" t="s">
        <v>103</v>
      </c>
      <c r="Z1211" s="149" t="s">
        <v>103</v>
      </c>
      <c r="AA1211" s="149" t="s">
        <v>103</v>
      </c>
      <c r="AB1211" s="149" t="s">
        <v>103</v>
      </c>
      <c r="AC1211" s="149" t="s">
        <v>103</v>
      </c>
      <c r="AD1211" s="199">
        <v>715</v>
      </c>
      <c r="AE1211" s="149" t="s">
        <v>103</v>
      </c>
      <c r="AF1211" s="149" t="s">
        <v>103</v>
      </c>
      <c r="AG1211" s="149" t="s">
        <v>103</v>
      </c>
      <c r="AH1211" s="149" t="s">
        <v>103</v>
      </c>
      <c r="AI1211" s="149" t="s">
        <v>103</v>
      </c>
      <c r="AJ1211" s="149" t="s">
        <v>103</v>
      </c>
      <c r="AK1211" s="149" t="s">
        <v>103</v>
      </c>
      <c r="AL1211" s="149" t="s">
        <v>103</v>
      </c>
      <c r="AM1211" s="199">
        <v>1579</v>
      </c>
    </row>
    <row r="1212" spans="1:39" s="115" customFormat="1" x14ac:dyDescent="0.2">
      <c r="A1212" s="116" t="s">
        <v>806</v>
      </c>
      <c r="B1212" s="120">
        <v>2014</v>
      </c>
      <c r="C1212" s="119" t="s">
        <v>55</v>
      </c>
      <c r="D1212" s="149" t="s">
        <v>103</v>
      </c>
      <c r="E1212" s="149" t="s">
        <v>103</v>
      </c>
      <c r="F1212" s="149" t="s">
        <v>103</v>
      </c>
      <c r="G1212" s="149" t="s">
        <v>103</v>
      </c>
      <c r="H1212" s="149" t="s">
        <v>103</v>
      </c>
      <c r="I1212" s="149" t="s">
        <v>103</v>
      </c>
      <c r="J1212" s="149" t="s">
        <v>103</v>
      </c>
      <c r="K1212" s="149" t="s">
        <v>103</v>
      </c>
      <c r="L1212" s="199">
        <v>276</v>
      </c>
      <c r="M1212" s="149" t="s">
        <v>103</v>
      </c>
      <c r="N1212" s="149" t="s">
        <v>103</v>
      </c>
      <c r="O1212" s="149" t="s">
        <v>103</v>
      </c>
      <c r="P1212" s="149" t="s">
        <v>103</v>
      </c>
      <c r="Q1212" s="149" t="s">
        <v>103</v>
      </c>
      <c r="R1212" s="149" t="s">
        <v>103</v>
      </c>
      <c r="S1212" s="149" t="s">
        <v>103</v>
      </c>
      <c r="T1212" s="149" t="s">
        <v>103</v>
      </c>
      <c r="U1212" s="199">
        <v>644</v>
      </c>
      <c r="V1212" s="149" t="s">
        <v>103</v>
      </c>
      <c r="W1212" s="149" t="s">
        <v>103</v>
      </c>
      <c r="X1212" s="149" t="s">
        <v>103</v>
      </c>
      <c r="Y1212" s="149" t="s">
        <v>103</v>
      </c>
      <c r="Z1212" s="149" t="s">
        <v>103</v>
      </c>
      <c r="AA1212" s="149" t="s">
        <v>103</v>
      </c>
      <c r="AB1212" s="149" t="s">
        <v>103</v>
      </c>
      <c r="AC1212" s="149" t="s">
        <v>103</v>
      </c>
      <c r="AD1212" s="199">
        <v>717</v>
      </c>
      <c r="AE1212" s="149" t="s">
        <v>103</v>
      </c>
      <c r="AF1212" s="149" t="s">
        <v>103</v>
      </c>
      <c r="AG1212" s="149" t="s">
        <v>103</v>
      </c>
      <c r="AH1212" s="149" t="s">
        <v>103</v>
      </c>
      <c r="AI1212" s="149" t="s">
        <v>103</v>
      </c>
      <c r="AJ1212" s="149" t="s">
        <v>103</v>
      </c>
      <c r="AK1212" s="149" t="s">
        <v>103</v>
      </c>
      <c r="AL1212" s="149" t="s">
        <v>103</v>
      </c>
      <c r="AM1212" s="199">
        <v>1637</v>
      </c>
    </row>
    <row r="1213" spans="1:39" s="115" customFormat="1" x14ac:dyDescent="0.2">
      <c r="A1213" s="116" t="s">
        <v>807</v>
      </c>
      <c r="B1213" s="120">
        <v>2014</v>
      </c>
      <c r="C1213" s="119" t="s">
        <v>56</v>
      </c>
      <c r="D1213" s="149" t="s">
        <v>103</v>
      </c>
      <c r="E1213" s="149" t="s">
        <v>103</v>
      </c>
      <c r="F1213" s="149" t="s">
        <v>103</v>
      </c>
      <c r="G1213" s="149" t="s">
        <v>103</v>
      </c>
      <c r="H1213" s="149" t="s">
        <v>103</v>
      </c>
      <c r="I1213" s="149" t="s">
        <v>103</v>
      </c>
      <c r="J1213" s="149" t="s">
        <v>103</v>
      </c>
      <c r="K1213" s="149" t="s">
        <v>103</v>
      </c>
      <c r="L1213" s="199">
        <v>303</v>
      </c>
      <c r="M1213" s="149" t="s">
        <v>103</v>
      </c>
      <c r="N1213" s="149" t="s">
        <v>103</v>
      </c>
      <c r="O1213" s="149" t="s">
        <v>103</v>
      </c>
      <c r="P1213" s="149" t="s">
        <v>103</v>
      </c>
      <c r="Q1213" s="149" t="s">
        <v>103</v>
      </c>
      <c r="R1213" s="149" t="s">
        <v>103</v>
      </c>
      <c r="S1213" s="149" t="s">
        <v>103</v>
      </c>
      <c r="T1213" s="149" t="s">
        <v>103</v>
      </c>
      <c r="U1213" s="199">
        <v>674</v>
      </c>
      <c r="V1213" s="149" t="s">
        <v>103</v>
      </c>
      <c r="W1213" s="149" t="s">
        <v>103</v>
      </c>
      <c r="X1213" s="149" t="s">
        <v>103</v>
      </c>
      <c r="Y1213" s="149" t="s">
        <v>103</v>
      </c>
      <c r="Z1213" s="149" t="s">
        <v>103</v>
      </c>
      <c r="AA1213" s="149" t="s">
        <v>103</v>
      </c>
      <c r="AB1213" s="149" t="s">
        <v>103</v>
      </c>
      <c r="AC1213" s="149" t="s">
        <v>103</v>
      </c>
      <c r="AD1213" s="199">
        <v>645</v>
      </c>
      <c r="AE1213" s="149" t="s">
        <v>103</v>
      </c>
      <c r="AF1213" s="149" t="s">
        <v>103</v>
      </c>
      <c r="AG1213" s="149" t="s">
        <v>103</v>
      </c>
      <c r="AH1213" s="149" t="s">
        <v>103</v>
      </c>
      <c r="AI1213" s="149" t="s">
        <v>103</v>
      </c>
      <c r="AJ1213" s="149" t="s">
        <v>103</v>
      </c>
      <c r="AK1213" s="149" t="s">
        <v>103</v>
      </c>
      <c r="AL1213" s="149" t="s">
        <v>103</v>
      </c>
      <c r="AM1213" s="199">
        <v>1622</v>
      </c>
    </row>
    <row r="1214" spans="1:39" s="115" customFormat="1" x14ac:dyDescent="0.2">
      <c r="A1214" s="116" t="s">
        <v>808</v>
      </c>
      <c r="B1214" s="120">
        <v>2014</v>
      </c>
      <c r="C1214" s="119" t="s">
        <v>57</v>
      </c>
      <c r="D1214" s="149" t="s">
        <v>103</v>
      </c>
      <c r="E1214" s="149" t="s">
        <v>103</v>
      </c>
      <c r="F1214" s="149" t="s">
        <v>103</v>
      </c>
      <c r="G1214" s="149" t="s">
        <v>103</v>
      </c>
      <c r="H1214" s="149" t="s">
        <v>103</v>
      </c>
      <c r="I1214" s="149" t="s">
        <v>103</v>
      </c>
      <c r="J1214" s="149" t="s">
        <v>103</v>
      </c>
      <c r="K1214" s="149" t="s">
        <v>103</v>
      </c>
      <c r="L1214" s="199">
        <v>163</v>
      </c>
      <c r="M1214" s="149" t="s">
        <v>103</v>
      </c>
      <c r="N1214" s="149" t="s">
        <v>103</v>
      </c>
      <c r="O1214" s="149" t="s">
        <v>103</v>
      </c>
      <c r="P1214" s="149" t="s">
        <v>103</v>
      </c>
      <c r="Q1214" s="149" t="s">
        <v>103</v>
      </c>
      <c r="R1214" s="149" t="s">
        <v>103</v>
      </c>
      <c r="S1214" s="149" t="s">
        <v>103</v>
      </c>
      <c r="T1214" s="149" t="s">
        <v>103</v>
      </c>
      <c r="U1214" s="199">
        <v>412</v>
      </c>
      <c r="V1214" s="149" t="s">
        <v>103</v>
      </c>
      <c r="W1214" s="149" t="s">
        <v>103</v>
      </c>
      <c r="X1214" s="149" t="s">
        <v>103</v>
      </c>
      <c r="Y1214" s="149" t="s">
        <v>103</v>
      </c>
      <c r="Z1214" s="149" t="s">
        <v>103</v>
      </c>
      <c r="AA1214" s="149" t="s">
        <v>103</v>
      </c>
      <c r="AB1214" s="149" t="s">
        <v>103</v>
      </c>
      <c r="AC1214" s="149" t="s">
        <v>103</v>
      </c>
      <c r="AD1214" s="199">
        <v>473</v>
      </c>
      <c r="AE1214" s="149" t="s">
        <v>103</v>
      </c>
      <c r="AF1214" s="149" t="s">
        <v>103</v>
      </c>
      <c r="AG1214" s="149" t="s">
        <v>103</v>
      </c>
      <c r="AH1214" s="149" t="s">
        <v>103</v>
      </c>
      <c r="AI1214" s="149" t="s">
        <v>103</v>
      </c>
      <c r="AJ1214" s="149" t="s">
        <v>103</v>
      </c>
      <c r="AK1214" s="149" t="s">
        <v>103</v>
      </c>
      <c r="AL1214" s="149" t="s">
        <v>103</v>
      </c>
      <c r="AM1214" s="199">
        <v>1048</v>
      </c>
    </row>
    <row r="1215" spans="1:39" s="115" customFormat="1" x14ac:dyDescent="0.2">
      <c r="A1215" s="116" t="s">
        <v>809</v>
      </c>
      <c r="B1215" s="120">
        <v>2014</v>
      </c>
      <c r="C1215" s="119" t="s">
        <v>58</v>
      </c>
      <c r="D1215" s="149" t="s">
        <v>103</v>
      </c>
      <c r="E1215" s="149" t="s">
        <v>103</v>
      </c>
      <c r="F1215" s="149" t="s">
        <v>103</v>
      </c>
      <c r="G1215" s="149" t="s">
        <v>103</v>
      </c>
      <c r="H1215" s="149" t="s">
        <v>103</v>
      </c>
      <c r="I1215" s="149" t="s">
        <v>103</v>
      </c>
      <c r="J1215" s="149" t="s">
        <v>103</v>
      </c>
      <c r="K1215" s="149" t="s">
        <v>103</v>
      </c>
      <c r="L1215" s="199">
        <v>185</v>
      </c>
      <c r="M1215" s="149" t="s">
        <v>103</v>
      </c>
      <c r="N1215" s="149" t="s">
        <v>103</v>
      </c>
      <c r="O1215" s="149" t="s">
        <v>103</v>
      </c>
      <c r="P1215" s="149" t="s">
        <v>103</v>
      </c>
      <c r="Q1215" s="149" t="s">
        <v>103</v>
      </c>
      <c r="R1215" s="149" t="s">
        <v>103</v>
      </c>
      <c r="S1215" s="149" t="s">
        <v>103</v>
      </c>
      <c r="T1215" s="149" t="s">
        <v>103</v>
      </c>
      <c r="U1215" s="199">
        <v>446</v>
      </c>
      <c r="V1215" s="149" t="s">
        <v>103</v>
      </c>
      <c r="W1215" s="149" t="s">
        <v>103</v>
      </c>
      <c r="X1215" s="149" t="s">
        <v>103</v>
      </c>
      <c r="Y1215" s="149" t="s">
        <v>103</v>
      </c>
      <c r="Z1215" s="149" t="s">
        <v>103</v>
      </c>
      <c r="AA1215" s="149" t="s">
        <v>103</v>
      </c>
      <c r="AB1215" s="149" t="s">
        <v>103</v>
      </c>
      <c r="AC1215" s="149" t="s">
        <v>103</v>
      </c>
      <c r="AD1215" s="199">
        <v>509</v>
      </c>
      <c r="AE1215" s="149" t="s">
        <v>103</v>
      </c>
      <c r="AF1215" s="149" t="s">
        <v>103</v>
      </c>
      <c r="AG1215" s="149" t="s">
        <v>103</v>
      </c>
      <c r="AH1215" s="149" t="s">
        <v>103</v>
      </c>
      <c r="AI1215" s="149" t="s">
        <v>103</v>
      </c>
      <c r="AJ1215" s="149" t="s">
        <v>103</v>
      </c>
      <c r="AK1215" s="149" t="s">
        <v>103</v>
      </c>
      <c r="AL1215" s="149" t="s">
        <v>103</v>
      </c>
      <c r="AM1215" s="199">
        <v>1140</v>
      </c>
    </row>
    <row r="1216" spans="1:39" x14ac:dyDescent="0.2">
      <c r="A1216" s="116" t="s">
        <v>810</v>
      </c>
      <c r="B1216" s="120">
        <v>2014</v>
      </c>
      <c r="C1216" s="119" t="s">
        <v>59</v>
      </c>
      <c r="D1216" s="149" t="s">
        <v>103</v>
      </c>
      <c r="E1216" s="149" t="s">
        <v>103</v>
      </c>
      <c r="F1216" s="149" t="s">
        <v>103</v>
      </c>
      <c r="G1216" s="149" t="s">
        <v>103</v>
      </c>
      <c r="H1216" s="149" t="s">
        <v>103</v>
      </c>
      <c r="I1216" s="149" t="s">
        <v>103</v>
      </c>
      <c r="J1216" s="149" t="s">
        <v>103</v>
      </c>
      <c r="K1216" s="149" t="s">
        <v>103</v>
      </c>
      <c r="L1216" s="199">
        <v>142</v>
      </c>
      <c r="M1216" s="149" t="s">
        <v>103</v>
      </c>
      <c r="N1216" s="149" t="s">
        <v>103</v>
      </c>
      <c r="O1216" s="149" t="s">
        <v>103</v>
      </c>
      <c r="P1216" s="149" t="s">
        <v>103</v>
      </c>
      <c r="Q1216" s="149" t="s">
        <v>103</v>
      </c>
      <c r="R1216" s="149" t="s">
        <v>103</v>
      </c>
      <c r="S1216" s="149" t="s">
        <v>103</v>
      </c>
      <c r="T1216" s="149" t="s">
        <v>103</v>
      </c>
      <c r="U1216" s="199">
        <v>360</v>
      </c>
      <c r="V1216" s="149" t="s">
        <v>103</v>
      </c>
      <c r="W1216" s="149" t="s">
        <v>103</v>
      </c>
      <c r="X1216" s="149" t="s">
        <v>103</v>
      </c>
      <c r="Y1216" s="149" t="s">
        <v>103</v>
      </c>
      <c r="Z1216" s="149" t="s">
        <v>103</v>
      </c>
      <c r="AA1216" s="149" t="s">
        <v>103</v>
      </c>
      <c r="AB1216" s="149" t="s">
        <v>103</v>
      </c>
      <c r="AC1216" s="149" t="s">
        <v>103</v>
      </c>
      <c r="AD1216" s="199">
        <v>410</v>
      </c>
      <c r="AE1216" s="149" t="s">
        <v>103</v>
      </c>
      <c r="AF1216" s="149" t="s">
        <v>103</v>
      </c>
      <c r="AG1216" s="149" t="s">
        <v>103</v>
      </c>
      <c r="AH1216" s="149" t="s">
        <v>103</v>
      </c>
      <c r="AI1216" s="149" t="s">
        <v>103</v>
      </c>
      <c r="AJ1216" s="149" t="s">
        <v>103</v>
      </c>
      <c r="AK1216" s="149" t="s">
        <v>103</v>
      </c>
      <c r="AL1216" s="149" t="s">
        <v>103</v>
      </c>
      <c r="AM1216" s="199">
        <v>912</v>
      </c>
    </row>
    <row r="1217" spans="1:39" x14ac:dyDescent="0.2">
      <c r="A1217" s="116" t="s">
        <v>811</v>
      </c>
      <c r="B1217" s="120">
        <v>2014</v>
      </c>
      <c r="C1217" s="119" t="s">
        <v>60</v>
      </c>
      <c r="D1217" s="149" t="s">
        <v>103</v>
      </c>
      <c r="E1217" s="149" t="s">
        <v>103</v>
      </c>
      <c r="F1217" s="149" t="s">
        <v>103</v>
      </c>
      <c r="G1217" s="149" t="s">
        <v>103</v>
      </c>
      <c r="H1217" s="149" t="s">
        <v>103</v>
      </c>
      <c r="I1217" s="149" t="s">
        <v>103</v>
      </c>
      <c r="J1217" s="149" t="s">
        <v>103</v>
      </c>
      <c r="K1217" s="149" t="s">
        <v>103</v>
      </c>
      <c r="L1217" s="199">
        <v>632</v>
      </c>
      <c r="M1217" s="149" t="s">
        <v>103</v>
      </c>
      <c r="N1217" s="149" t="s">
        <v>103</v>
      </c>
      <c r="O1217" s="149" t="s">
        <v>103</v>
      </c>
      <c r="P1217" s="149" t="s">
        <v>103</v>
      </c>
      <c r="Q1217" s="149" t="s">
        <v>103</v>
      </c>
      <c r="R1217" s="149" t="s">
        <v>103</v>
      </c>
      <c r="S1217" s="149" t="s">
        <v>103</v>
      </c>
      <c r="T1217" s="149" t="s">
        <v>103</v>
      </c>
      <c r="U1217" s="199">
        <v>1254</v>
      </c>
      <c r="V1217" s="149" t="s">
        <v>103</v>
      </c>
      <c r="W1217" s="149" t="s">
        <v>103</v>
      </c>
      <c r="X1217" s="149" t="s">
        <v>103</v>
      </c>
      <c r="Y1217" s="149" t="s">
        <v>103</v>
      </c>
      <c r="Z1217" s="149" t="s">
        <v>103</v>
      </c>
      <c r="AA1217" s="149" t="s">
        <v>103</v>
      </c>
      <c r="AB1217" s="149" t="s">
        <v>103</v>
      </c>
      <c r="AC1217" s="149" t="s">
        <v>103</v>
      </c>
      <c r="AD1217" s="199">
        <v>1635</v>
      </c>
      <c r="AE1217" s="149" t="s">
        <v>103</v>
      </c>
      <c r="AF1217" s="149" t="s">
        <v>103</v>
      </c>
      <c r="AG1217" s="149" t="s">
        <v>103</v>
      </c>
      <c r="AH1217" s="149" t="s">
        <v>103</v>
      </c>
      <c r="AI1217" s="149" t="s">
        <v>103</v>
      </c>
      <c r="AJ1217" s="149" t="s">
        <v>103</v>
      </c>
      <c r="AK1217" s="149" t="s">
        <v>103</v>
      </c>
      <c r="AL1217" s="149" t="s">
        <v>103</v>
      </c>
      <c r="AM1217" s="199">
        <v>3521</v>
      </c>
    </row>
    <row r="1218" spans="1:39" x14ac:dyDescent="0.2">
      <c r="A1218" s="116" t="s">
        <v>812</v>
      </c>
      <c r="B1218" s="120">
        <v>2014</v>
      </c>
      <c r="C1218" s="119" t="s">
        <v>61</v>
      </c>
      <c r="D1218" s="149" t="s">
        <v>103</v>
      </c>
      <c r="E1218" s="149" t="s">
        <v>103</v>
      </c>
      <c r="F1218" s="149" t="s">
        <v>103</v>
      </c>
      <c r="G1218" s="149" t="s">
        <v>103</v>
      </c>
      <c r="H1218" s="149" t="s">
        <v>103</v>
      </c>
      <c r="I1218" s="149" t="s">
        <v>103</v>
      </c>
      <c r="J1218" s="149" t="s">
        <v>103</v>
      </c>
      <c r="K1218" s="149" t="s">
        <v>103</v>
      </c>
      <c r="L1218" s="199">
        <v>64</v>
      </c>
      <c r="M1218" s="149" t="s">
        <v>103</v>
      </c>
      <c r="N1218" s="149" t="s">
        <v>103</v>
      </c>
      <c r="O1218" s="149" t="s">
        <v>103</v>
      </c>
      <c r="P1218" s="149" t="s">
        <v>103</v>
      </c>
      <c r="Q1218" s="149" t="s">
        <v>103</v>
      </c>
      <c r="R1218" s="149" t="s">
        <v>103</v>
      </c>
      <c r="S1218" s="149" t="s">
        <v>103</v>
      </c>
      <c r="T1218" s="149" t="s">
        <v>103</v>
      </c>
      <c r="U1218" s="199">
        <v>166</v>
      </c>
      <c r="V1218" s="149" t="s">
        <v>103</v>
      </c>
      <c r="W1218" s="149" t="s">
        <v>103</v>
      </c>
      <c r="X1218" s="149" t="s">
        <v>103</v>
      </c>
      <c r="Y1218" s="149" t="s">
        <v>103</v>
      </c>
      <c r="Z1218" s="149" t="s">
        <v>103</v>
      </c>
      <c r="AA1218" s="149" t="s">
        <v>103</v>
      </c>
      <c r="AB1218" s="149" t="s">
        <v>103</v>
      </c>
      <c r="AC1218" s="149" t="s">
        <v>103</v>
      </c>
      <c r="AD1218" s="199">
        <v>211</v>
      </c>
      <c r="AE1218" s="149" t="s">
        <v>103</v>
      </c>
      <c r="AF1218" s="149" t="s">
        <v>103</v>
      </c>
      <c r="AG1218" s="149" t="s">
        <v>103</v>
      </c>
      <c r="AH1218" s="149" t="s">
        <v>103</v>
      </c>
      <c r="AI1218" s="149" t="s">
        <v>103</v>
      </c>
      <c r="AJ1218" s="149" t="s">
        <v>103</v>
      </c>
      <c r="AK1218" s="149" t="s">
        <v>103</v>
      </c>
      <c r="AL1218" s="149" t="s">
        <v>103</v>
      </c>
      <c r="AM1218" s="199">
        <v>441</v>
      </c>
    </row>
    <row r="1219" spans="1:39" x14ac:dyDescent="0.2">
      <c r="A1219" s="116" t="s">
        <v>813</v>
      </c>
      <c r="B1219" s="120">
        <v>2014</v>
      </c>
      <c r="C1219" s="119" t="s">
        <v>62</v>
      </c>
      <c r="D1219" s="149" t="s">
        <v>103</v>
      </c>
      <c r="E1219" s="149" t="s">
        <v>103</v>
      </c>
      <c r="F1219" s="149" t="s">
        <v>103</v>
      </c>
      <c r="G1219" s="149" t="s">
        <v>103</v>
      </c>
      <c r="H1219" s="149" t="s">
        <v>103</v>
      </c>
      <c r="I1219" s="149" t="s">
        <v>103</v>
      </c>
      <c r="J1219" s="149" t="s">
        <v>103</v>
      </c>
      <c r="K1219" s="149" t="s">
        <v>103</v>
      </c>
      <c r="L1219" s="199">
        <v>405</v>
      </c>
      <c r="M1219" s="149" t="s">
        <v>103</v>
      </c>
      <c r="N1219" s="149" t="s">
        <v>103</v>
      </c>
      <c r="O1219" s="149" t="s">
        <v>103</v>
      </c>
      <c r="P1219" s="149" t="s">
        <v>103</v>
      </c>
      <c r="Q1219" s="149" t="s">
        <v>103</v>
      </c>
      <c r="R1219" s="149" t="s">
        <v>103</v>
      </c>
      <c r="S1219" s="149" t="s">
        <v>103</v>
      </c>
      <c r="T1219" s="149" t="s">
        <v>103</v>
      </c>
      <c r="U1219" s="199">
        <v>782</v>
      </c>
      <c r="V1219" s="149" t="s">
        <v>103</v>
      </c>
      <c r="W1219" s="149" t="s">
        <v>103</v>
      </c>
      <c r="X1219" s="149" t="s">
        <v>103</v>
      </c>
      <c r="Y1219" s="149" t="s">
        <v>103</v>
      </c>
      <c r="Z1219" s="149" t="s">
        <v>103</v>
      </c>
      <c r="AA1219" s="149" t="s">
        <v>103</v>
      </c>
      <c r="AB1219" s="149" t="s">
        <v>103</v>
      </c>
      <c r="AC1219" s="149" t="s">
        <v>103</v>
      </c>
      <c r="AD1219" s="199">
        <v>716</v>
      </c>
      <c r="AE1219" s="149" t="s">
        <v>103</v>
      </c>
      <c r="AF1219" s="149" t="s">
        <v>103</v>
      </c>
      <c r="AG1219" s="149" t="s">
        <v>103</v>
      </c>
      <c r="AH1219" s="149" t="s">
        <v>103</v>
      </c>
      <c r="AI1219" s="149" t="s">
        <v>103</v>
      </c>
      <c r="AJ1219" s="149" t="s">
        <v>103</v>
      </c>
      <c r="AK1219" s="149" t="s">
        <v>103</v>
      </c>
      <c r="AL1219" s="149" t="s">
        <v>103</v>
      </c>
      <c r="AM1219" s="199">
        <v>1903</v>
      </c>
    </row>
    <row r="1220" spans="1:39" x14ac:dyDescent="0.2">
      <c r="A1220" s="116" t="s">
        <v>814</v>
      </c>
      <c r="B1220" s="120">
        <v>2014</v>
      </c>
      <c r="C1220" s="119" t="s">
        <v>63</v>
      </c>
      <c r="D1220" s="149" t="s">
        <v>103</v>
      </c>
      <c r="E1220" s="149" t="s">
        <v>103</v>
      </c>
      <c r="F1220" s="149" t="s">
        <v>103</v>
      </c>
      <c r="G1220" s="149" t="s">
        <v>103</v>
      </c>
      <c r="H1220" s="149" t="s">
        <v>103</v>
      </c>
      <c r="I1220" s="149" t="s">
        <v>103</v>
      </c>
      <c r="J1220" s="149" t="s">
        <v>103</v>
      </c>
      <c r="K1220" s="149" t="s">
        <v>103</v>
      </c>
      <c r="L1220" s="199">
        <v>579</v>
      </c>
      <c r="M1220" s="149" t="s">
        <v>103</v>
      </c>
      <c r="N1220" s="149" t="s">
        <v>103</v>
      </c>
      <c r="O1220" s="149" t="s">
        <v>103</v>
      </c>
      <c r="P1220" s="149" t="s">
        <v>103</v>
      </c>
      <c r="Q1220" s="149" t="s">
        <v>103</v>
      </c>
      <c r="R1220" s="149" t="s">
        <v>103</v>
      </c>
      <c r="S1220" s="149" t="s">
        <v>103</v>
      </c>
      <c r="T1220" s="149" t="s">
        <v>103</v>
      </c>
      <c r="U1220" s="199">
        <v>1028</v>
      </c>
      <c r="V1220" s="149" t="s">
        <v>103</v>
      </c>
      <c r="W1220" s="149" t="s">
        <v>103</v>
      </c>
      <c r="X1220" s="149" t="s">
        <v>103</v>
      </c>
      <c r="Y1220" s="149" t="s">
        <v>103</v>
      </c>
      <c r="Z1220" s="149" t="s">
        <v>103</v>
      </c>
      <c r="AA1220" s="149" t="s">
        <v>103</v>
      </c>
      <c r="AB1220" s="149" t="s">
        <v>103</v>
      </c>
      <c r="AC1220" s="149" t="s">
        <v>103</v>
      </c>
      <c r="AD1220" s="199">
        <v>1137</v>
      </c>
      <c r="AE1220" s="149" t="s">
        <v>103</v>
      </c>
      <c r="AF1220" s="149" t="s">
        <v>103</v>
      </c>
      <c r="AG1220" s="149" t="s">
        <v>103</v>
      </c>
      <c r="AH1220" s="149" t="s">
        <v>103</v>
      </c>
      <c r="AI1220" s="149" t="s">
        <v>103</v>
      </c>
      <c r="AJ1220" s="149" t="s">
        <v>103</v>
      </c>
      <c r="AK1220" s="149" t="s">
        <v>103</v>
      </c>
      <c r="AL1220" s="149" t="s">
        <v>103</v>
      </c>
      <c r="AM1220" s="199">
        <v>2744</v>
      </c>
    </row>
    <row r="1221" spans="1:39" x14ac:dyDescent="0.2">
      <c r="A1221" s="116" t="s">
        <v>815</v>
      </c>
      <c r="B1221" s="120">
        <v>2014</v>
      </c>
      <c r="C1221" s="119" t="s">
        <v>64</v>
      </c>
      <c r="D1221" s="149" t="s">
        <v>103</v>
      </c>
      <c r="E1221" s="149" t="s">
        <v>103</v>
      </c>
      <c r="F1221" s="149" t="s">
        <v>103</v>
      </c>
      <c r="G1221" s="149" t="s">
        <v>103</v>
      </c>
      <c r="H1221" s="149" t="s">
        <v>103</v>
      </c>
      <c r="I1221" s="149" t="s">
        <v>103</v>
      </c>
      <c r="J1221" s="149" t="s">
        <v>103</v>
      </c>
      <c r="K1221" s="149" t="s">
        <v>103</v>
      </c>
      <c r="L1221" s="199">
        <v>963</v>
      </c>
      <c r="M1221" s="149" t="s">
        <v>103</v>
      </c>
      <c r="N1221" s="149" t="s">
        <v>103</v>
      </c>
      <c r="O1221" s="149" t="s">
        <v>103</v>
      </c>
      <c r="P1221" s="149" t="s">
        <v>103</v>
      </c>
      <c r="Q1221" s="149" t="s">
        <v>103</v>
      </c>
      <c r="R1221" s="149" t="s">
        <v>103</v>
      </c>
      <c r="S1221" s="149" t="s">
        <v>103</v>
      </c>
      <c r="T1221" s="149" t="s">
        <v>103</v>
      </c>
      <c r="U1221" s="199">
        <v>2326</v>
      </c>
      <c r="V1221" s="149" t="s">
        <v>103</v>
      </c>
      <c r="W1221" s="149" t="s">
        <v>103</v>
      </c>
      <c r="X1221" s="149" t="s">
        <v>103</v>
      </c>
      <c r="Y1221" s="149" t="s">
        <v>103</v>
      </c>
      <c r="Z1221" s="149" t="s">
        <v>103</v>
      </c>
      <c r="AA1221" s="149" t="s">
        <v>103</v>
      </c>
      <c r="AB1221" s="149" t="s">
        <v>103</v>
      </c>
      <c r="AC1221" s="149" t="s">
        <v>103</v>
      </c>
      <c r="AD1221" s="199">
        <v>2082</v>
      </c>
      <c r="AE1221" s="149" t="s">
        <v>103</v>
      </c>
      <c r="AF1221" s="149" t="s">
        <v>103</v>
      </c>
      <c r="AG1221" s="149" t="s">
        <v>103</v>
      </c>
      <c r="AH1221" s="149" t="s">
        <v>103</v>
      </c>
      <c r="AI1221" s="149" t="s">
        <v>103</v>
      </c>
      <c r="AJ1221" s="149" t="s">
        <v>103</v>
      </c>
      <c r="AK1221" s="149" t="s">
        <v>103</v>
      </c>
      <c r="AL1221" s="149" t="s">
        <v>103</v>
      </c>
      <c r="AM1221" s="199">
        <v>5371</v>
      </c>
    </row>
    <row r="1222" spans="1:39" x14ac:dyDescent="0.2">
      <c r="A1222" s="116" t="s">
        <v>816</v>
      </c>
      <c r="B1222" s="120">
        <v>2014</v>
      </c>
      <c r="C1222" s="119" t="s">
        <v>65</v>
      </c>
      <c r="D1222" s="149" t="s">
        <v>103</v>
      </c>
      <c r="E1222" s="149" t="s">
        <v>103</v>
      </c>
      <c r="F1222" s="149" t="s">
        <v>103</v>
      </c>
      <c r="G1222" s="149" t="s">
        <v>103</v>
      </c>
      <c r="H1222" s="149" t="s">
        <v>103</v>
      </c>
      <c r="I1222" s="149" t="s">
        <v>103</v>
      </c>
      <c r="J1222" s="149" t="s">
        <v>103</v>
      </c>
      <c r="K1222" s="149" t="s">
        <v>103</v>
      </c>
      <c r="L1222" s="199">
        <v>273</v>
      </c>
      <c r="M1222" s="149" t="s">
        <v>103</v>
      </c>
      <c r="N1222" s="149" t="s">
        <v>103</v>
      </c>
      <c r="O1222" s="149" t="s">
        <v>103</v>
      </c>
      <c r="P1222" s="149" t="s">
        <v>103</v>
      </c>
      <c r="Q1222" s="149" t="s">
        <v>103</v>
      </c>
      <c r="R1222" s="149" t="s">
        <v>103</v>
      </c>
      <c r="S1222" s="149" t="s">
        <v>103</v>
      </c>
      <c r="T1222" s="149" t="s">
        <v>103</v>
      </c>
      <c r="U1222" s="199">
        <v>683</v>
      </c>
      <c r="V1222" s="149" t="s">
        <v>103</v>
      </c>
      <c r="W1222" s="149" t="s">
        <v>103</v>
      </c>
      <c r="X1222" s="149" t="s">
        <v>103</v>
      </c>
      <c r="Y1222" s="149" t="s">
        <v>103</v>
      </c>
      <c r="Z1222" s="149" t="s">
        <v>103</v>
      </c>
      <c r="AA1222" s="149" t="s">
        <v>103</v>
      </c>
      <c r="AB1222" s="149" t="s">
        <v>103</v>
      </c>
      <c r="AC1222" s="149" t="s">
        <v>103</v>
      </c>
      <c r="AD1222" s="199">
        <v>796</v>
      </c>
      <c r="AE1222" s="149" t="s">
        <v>103</v>
      </c>
      <c r="AF1222" s="149" t="s">
        <v>103</v>
      </c>
      <c r="AG1222" s="149" t="s">
        <v>103</v>
      </c>
      <c r="AH1222" s="149" t="s">
        <v>103</v>
      </c>
      <c r="AI1222" s="149" t="s">
        <v>103</v>
      </c>
      <c r="AJ1222" s="149" t="s">
        <v>103</v>
      </c>
      <c r="AK1222" s="149" t="s">
        <v>103</v>
      </c>
      <c r="AL1222" s="149" t="s">
        <v>103</v>
      </c>
      <c r="AM1222" s="199">
        <v>1752</v>
      </c>
    </row>
    <row r="1223" spans="1:39" x14ac:dyDescent="0.2">
      <c r="A1223" s="116" t="s">
        <v>817</v>
      </c>
      <c r="B1223" s="120">
        <v>2014</v>
      </c>
      <c r="C1223" s="119" t="s">
        <v>66</v>
      </c>
      <c r="D1223" s="149" t="s">
        <v>103</v>
      </c>
      <c r="E1223" s="149" t="s">
        <v>103</v>
      </c>
      <c r="F1223" s="149" t="s">
        <v>103</v>
      </c>
      <c r="G1223" s="149" t="s">
        <v>103</v>
      </c>
      <c r="H1223" s="149" t="s">
        <v>103</v>
      </c>
      <c r="I1223" s="149" t="s">
        <v>103</v>
      </c>
      <c r="J1223" s="149" t="s">
        <v>103</v>
      </c>
      <c r="K1223" s="149" t="s">
        <v>103</v>
      </c>
      <c r="L1223" s="199">
        <v>211</v>
      </c>
      <c r="M1223" s="149" t="s">
        <v>103</v>
      </c>
      <c r="N1223" s="149" t="s">
        <v>103</v>
      </c>
      <c r="O1223" s="149" t="s">
        <v>103</v>
      </c>
      <c r="P1223" s="149" t="s">
        <v>103</v>
      </c>
      <c r="Q1223" s="149" t="s">
        <v>103</v>
      </c>
      <c r="R1223" s="149" t="s">
        <v>103</v>
      </c>
      <c r="S1223" s="149" t="s">
        <v>103</v>
      </c>
      <c r="T1223" s="149" t="s">
        <v>103</v>
      </c>
      <c r="U1223" s="199">
        <v>487</v>
      </c>
      <c r="V1223" s="149" t="s">
        <v>103</v>
      </c>
      <c r="W1223" s="149" t="s">
        <v>103</v>
      </c>
      <c r="X1223" s="149" t="s">
        <v>103</v>
      </c>
      <c r="Y1223" s="149" t="s">
        <v>103</v>
      </c>
      <c r="Z1223" s="149" t="s">
        <v>103</v>
      </c>
      <c r="AA1223" s="149" t="s">
        <v>103</v>
      </c>
      <c r="AB1223" s="149" t="s">
        <v>103</v>
      </c>
      <c r="AC1223" s="149" t="s">
        <v>103</v>
      </c>
      <c r="AD1223" s="199">
        <v>442</v>
      </c>
      <c r="AE1223" s="149" t="s">
        <v>103</v>
      </c>
      <c r="AF1223" s="149" t="s">
        <v>103</v>
      </c>
      <c r="AG1223" s="149" t="s">
        <v>103</v>
      </c>
      <c r="AH1223" s="149" t="s">
        <v>103</v>
      </c>
      <c r="AI1223" s="149" t="s">
        <v>103</v>
      </c>
      <c r="AJ1223" s="149" t="s">
        <v>103</v>
      </c>
      <c r="AK1223" s="149" t="s">
        <v>103</v>
      </c>
      <c r="AL1223" s="149" t="s">
        <v>103</v>
      </c>
      <c r="AM1223" s="199">
        <v>1140</v>
      </c>
    </row>
    <row r="1224" spans="1:39" x14ac:dyDescent="0.2">
      <c r="A1224" s="116" t="s">
        <v>818</v>
      </c>
      <c r="B1224" s="120">
        <v>2014</v>
      </c>
      <c r="C1224" s="119" t="s">
        <v>67</v>
      </c>
      <c r="D1224" s="149" t="s">
        <v>103</v>
      </c>
      <c r="E1224" s="149" t="s">
        <v>103</v>
      </c>
      <c r="F1224" s="149" t="s">
        <v>103</v>
      </c>
      <c r="G1224" s="149" t="s">
        <v>103</v>
      </c>
      <c r="H1224" s="149" t="s">
        <v>103</v>
      </c>
      <c r="I1224" s="149" t="s">
        <v>103</v>
      </c>
      <c r="J1224" s="149" t="s">
        <v>103</v>
      </c>
      <c r="K1224" s="149" t="s">
        <v>103</v>
      </c>
      <c r="L1224" s="199">
        <v>147</v>
      </c>
      <c r="M1224" s="149" t="s">
        <v>103</v>
      </c>
      <c r="N1224" s="149" t="s">
        <v>103</v>
      </c>
      <c r="O1224" s="149" t="s">
        <v>103</v>
      </c>
      <c r="P1224" s="149" t="s">
        <v>103</v>
      </c>
      <c r="Q1224" s="149" t="s">
        <v>103</v>
      </c>
      <c r="R1224" s="149" t="s">
        <v>103</v>
      </c>
      <c r="S1224" s="149" t="s">
        <v>103</v>
      </c>
      <c r="T1224" s="149" t="s">
        <v>103</v>
      </c>
      <c r="U1224" s="199">
        <v>330</v>
      </c>
      <c r="V1224" s="149" t="s">
        <v>103</v>
      </c>
      <c r="W1224" s="149" t="s">
        <v>103</v>
      </c>
      <c r="X1224" s="149" t="s">
        <v>103</v>
      </c>
      <c r="Y1224" s="149" t="s">
        <v>103</v>
      </c>
      <c r="Z1224" s="149" t="s">
        <v>103</v>
      </c>
      <c r="AA1224" s="149" t="s">
        <v>103</v>
      </c>
      <c r="AB1224" s="149" t="s">
        <v>103</v>
      </c>
      <c r="AC1224" s="149" t="s">
        <v>103</v>
      </c>
      <c r="AD1224" s="199">
        <v>295</v>
      </c>
      <c r="AE1224" s="149" t="s">
        <v>103</v>
      </c>
      <c r="AF1224" s="149" t="s">
        <v>103</v>
      </c>
      <c r="AG1224" s="149" t="s">
        <v>103</v>
      </c>
      <c r="AH1224" s="149" t="s">
        <v>103</v>
      </c>
      <c r="AI1224" s="149" t="s">
        <v>103</v>
      </c>
      <c r="AJ1224" s="149" t="s">
        <v>103</v>
      </c>
      <c r="AK1224" s="149" t="s">
        <v>103</v>
      </c>
      <c r="AL1224" s="149" t="s">
        <v>103</v>
      </c>
      <c r="AM1224" s="199">
        <v>772</v>
      </c>
    </row>
    <row r="1225" spans="1:39" x14ac:dyDescent="0.2">
      <c r="A1225" s="116" t="s">
        <v>819</v>
      </c>
      <c r="B1225" s="120">
        <v>2014</v>
      </c>
      <c r="C1225" s="119" t="s">
        <v>68</v>
      </c>
      <c r="D1225" s="149" t="s">
        <v>103</v>
      </c>
      <c r="E1225" s="149" t="s">
        <v>103</v>
      </c>
      <c r="F1225" s="149" t="s">
        <v>103</v>
      </c>
      <c r="G1225" s="149" t="s">
        <v>103</v>
      </c>
      <c r="H1225" s="149" t="s">
        <v>103</v>
      </c>
      <c r="I1225" s="149" t="s">
        <v>103</v>
      </c>
      <c r="J1225" s="149" t="s">
        <v>103</v>
      </c>
      <c r="K1225" s="149" t="s">
        <v>103</v>
      </c>
      <c r="L1225" s="199">
        <v>176</v>
      </c>
      <c r="M1225" s="149" t="s">
        <v>103</v>
      </c>
      <c r="N1225" s="149" t="s">
        <v>103</v>
      </c>
      <c r="O1225" s="149" t="s">
        <v>103</v>
      </c>
      <c r="P1225" s="149" t="s">
        <v>103</v>
      </c>
      <c r="Q1225" s="149" t="s">
        <v>103</v>
      </c>
      <c r="R1225" s="149" t="s">
        <v>103</v>
      </c>
      <c r="S1225" s="149" t="s">
        <v>103</v>
      </c>
      <c r="T1225" s="149" t="s">
        <v>103</v>
      </c>
      <c r="U1225" s="199">
        <v>428</v>
      </c>
      <c r="V1225" s="149" t="s">
        <v>103</v>
      </c>
      <c r="W1225" s="149" t="s">
        <v>103</v>
      </c>
      <c r="X1225" s="149" t="s">
        <v>103</v>
      </c>
      <c r="Y1225" s="149" t="s">
        <v>103</v>
      </c>
      <c r="Z1225" s="149" t="s">
        <v>103</v>
      </c>
      <c r="AA1225" s="149" t="s">
        <v>103</v>
      </c>
      <c r="AB1225" s="149" t="s">
        <v>103</v>
      </c>
      <c r="AC1225" s="149" t="s">
        <v>103</v>
      </c>
      <c r="AD1225" s="199">
        <v>463</v>
      </c>
      <c r="AE1225" s="149" t="s">
        <v>103</v>
      </c>
      <c r="AF1225" s="149" t="s">
        <v>103</v>
      </c>
      <c r="AG1225" s="149" t="s">
        <v>103</v>
      </c>
      <c r="AH1225" s="149" t="s">
        <v>103</v>
      </c>
      <c r="AI1225" s="149" t="s">
        <v>103</v>
      </c>
      <c r="AJ1225" s="149" t="s">
        <v>103</v>
      </c>
      <c r="AK1225" s="149" t="s">
        <v>103</v>
      </c>
      <c r="AL1225" s="149" t="s">
        <v>103</v>
      </c>
      <c r="AM1225" s="199">
        <v>1067</v>
      </c>
    </row>
    <row r="1226" spans="1:39" x14ac:dyDescent="0.2">
      <c r="A1226" s="116" t="s">
        <v>820</v>
      </c>
      <c r="B1226" s="120">
        <v>2014</v>
      </c>
      <c r="C1226" s="119" t="s">
        <v>69</v>
      </c>
      <c r="D1226" s="149" t="s">
        <v>103</v>
      </c>
      <c r="E1226" s="149" t="s">
        <v>103</v>
      </c>
      <c r="F1226" s="149" t="s">
        <v>103</v>
      </c>
      <c r="G1226" s="149" t="s">
        <v>103</v>
      </c>
      <c r="H1226" s="149" t="s">
        <v>103</v>
      </c>
      <c r="I1226" s="149" t="s">
        <v>103</v>
      </c>
      <c r="J1226" s="149" t="s">
        <v>103</v>
      </c>
      <c r="K1226" s="149" t="s">
        <v>103</v>
      </c>
      <c r="L1226" s="199">
        <v>331</v>
      </c>
      <c r="M1226" s="149" t="s">
        <v>103</v>
      </c>
      <c r="N1226" s="149" t="s">
        <v>103</v>
      </c>
      <c r="O1226" s="149" t="s">
        <v>103</v>
      </c>
      <c r="P1226" s="149" t="s">
        <v>103</v>
      </c>
      <c r="Q1226" s="149" t="s">
        <v>103</v>
      </c>
      <c r="R1226" s="149" t="s">
        <v>103</v>
      </c>
      <c r="S1226" s="149" t="s">
        <v>103</v>
      </c>
      <c r="T1226" s="149" t="s">
        <v>103</v>
      </c>
      <c r="U1226" s="199">
        <v>684</v>
      </c>
      <c r="V1226" s="149" t="s">
        <v>103</v>
      </c>
      <c r="W1226" s="149" t="s">
        <v>103</v>
      </c>
      <c r="X1226" s="149" t="s">
        <v>103</v>
      </c>
      <c r="Y1226" s="149" t="s">
        <v>103</v>
      </c>
      <c r="Z1226" s="149" t="s">
        <v>103</v>
      </c>
      <c r="AA1226" s="149" t="s">
        <v>103</v>
      </c>
      <c r="AB1226" s="149" t="s">
        <v>103</v>
      </c>
      <c r="AC1226" s="149" t="s">
        <v>103</v>
      </c>
      <c r="AD1226" s="199">
        <v>611</v>
      </c>
      <c r="AE1226" s="149" t="s">
        <v>103</v>
      </c>
      <c r="AF1226" s="149" t="s">
        <v>103</v>
      </c>
      <c r="AG1226" s="149" t="s">
        <v>103</v>
      </c>
      <c r="AH1226" s="149" t="s">
        <v>103</v>
      </c>
      <c r="AI1226" s="149" t="s">
        <v>103</v>
      </c>
      <c r="AJ1226" s="149" t="s">
        <v>103</v>
      </c>
      <c r="AK1226" s="149" t="s">
        <v>103</v>
      </c>
      <c r="AL1226" s="149" t="s">
        <v>103</v>
      </c>
      <c r="AM1226" s="199">
        <v>1626</v>
      </c>
    </row>
    <row r="1227" spans="1:39" x14ac:dyDescent="0.2">
      <c r="A1227" s="116" t="s">
        <v>821</v>
      </c>
      <c r="B1227" s="120">
        <v>2014</v>
      </c>
      <c r="C1227" s="119" t="s">
        <v>70</v>
      </c>
      <c r="D1227" s="149" t="s">
        <v>103</v>
      </c>
      <c r="E1227" s="149" t="s">
        <v>103</v>
      </c>
      <c r="F1227" s="149" t="s">
        <v>103</v>
      </c>
      <c r="G1227" s="149" t="s">
        <v>103</v>
      </c>
      <c r="H1227" s="149" t="s">
        <v>103</v>
      </c>
      <c r="I1227" s="149" t="s">
        <v>103</v>
      </c>
      <c r="J1227" s="149" t="s">
        <v>103</v>
      </c>
      <c r="K1227" s="149" t="s">
        <v>103</v>
      </c>
      <c r="L1227" s="199">
        <v>586</v>
      </c>
      <c r="M1227" s="149" t="s">
        <v>103</v>
      </c>
      <c r="N1227" s="149" t="s">
        <v>103</v>
      </c>
      <c r="O1227" s="149" t="s">
        <v>103</v>
      </c>
      <c r="P1227" s="149" t="s">
        <v>103</v>
      </c>
      <c r="Q1227" s="149" t="s">
        <v>103</v>
      </c>
      <c r="R1227" s="149" t="s">
        <v>103</v>
      </c>
      <c r="S1227" s="149" t="s">
        <v>103</v>
      </c>
      <c r="T1227" s="149" t="s">
        <v>103</v>
      </c>
      <c r="U1227" s="199">
        <v>1276</v>
      </c>
      <c r="V1227" s="149" t="s">
        <v>103</v>
      </c>
      <c r="W1227" s="149" t="s">
        <v>103</v>
      </c>
      <c r="X1227" s="149" t="s">
        <v>103</v>
      </c>
      <c r="Y1227" s="149" t="s">
        <v>103</v>
      </c>
      <c r="Z1227" s="149" t="s">
        <v>103</v>
      </c>
      <c r="AA1227" s="149" t="s">
        <v>103</v>
      </c>
      <c r="AB1227" s="149" t="s">
        <v>103</v>
      </c>
      <c r="AC1227" s="149" t="s">
        <v>103</v>
      </c>
      <c r="AD1227" s="199">
        <v>1093</v>
      </c>
      <c r="AE1227" s="149" t="s">
        <v>103</v>
      </c>
      <c r="AF1227" s="149" t="s">
        <v>103</v>
      </c>
      <c r="AG1227" s="149" t="s">
        <v>103</v>
      </c>
      <c r="AH1227" s="149" t="s">
        <v>103</v>
      </c>
      <c r="AI1227" s="149" t="s">
        <v>103</v>
      </c>
      <c r="AJ1227" s="149" t="s">
        <v>103</v>
      </c>
      <c r="AK1227" s="149" t="s">
        <v>103</v>
      </c>
      <c r="AL1227" s="149" t="s">
        <v>103</v>
      </c>
      <c r="AM1227" s="199">
        <v>2955</v>
      </c>
    </row>
    <row r="1228" spans="1:39" x14ac:dyDescent="0.2">
      <c r="A1228" s="116" t="s">
        <v>822</v>
      </c>
      <c r="B1228" s="120">
        <v>2014</v>
      </c>
      <c r="C1228" s="119" t="s">
        <v>71</v>
      </c>
      <c r="D1228" s="149" t="s">
        <v>103</v>
      </c>
      <c r="E1228" s="149" t="s">
        <v>103</v>
      </c>
      <c r="F1228" s="149" t="s">
        <v>103</v>
      </c>
      <c r="G1228" s="149" t="s">
        <v>103</v>
      </c>
      <c r="H1228" s="149" t="s">
        <v>103</v>
      </c>
      <c r="I1228" s="149" t="s">
        <v>103</v>
      </c>
      <c r="J1228" s="149" t="s">
        <v>103</v>
      </c>
      <c r="K1228" s="149" t="s">
        <v>103</v>
      </c>
      <c r="L1228" s="199">
        <v>37</v>
      </c>
      <c r="M1228" s="149" t="s">
        <v>103</v>
      </c>
      <c r="N1228" s="149" t="s">
        <v>103</v>
      </c>
      <c r="O1228" s="149" t="s">
        <v>103</v>
      </c>
      <c r="P1228" s="149" t="s">
        <v>103</v>
      </c>
      <c r="Q1228" s="149" t="s">
        <v>103</v>
      </c>
      <c r="R1228" s="149" t="s">
        <v>103</v>
      </c>
      <c r="S1228" s="149" t="s">
        <v>103</v>
      </c>
      <c r="T1228" s="149" t="s">
        <v>103</v>
      </c>
      <c r="U1228" s="199">
        <v>93</v>
      </c>
      <c r="V1228" s="149" t="s">
        <v>103</v>
      </c>
      <c r="W1228" s="149" t="s">
        <v>103</v>
      </c>
      <c r="X1228" s="149" t="s">
        <v>103</v>
      </c>
      <c r="Y1228" s="149" t="s">
        <v>103</v>
      </c>
      <c r="Z1228" s="149" t="s">
        <v>103</v>
      </c>
      <c r="AA1228" s="149" t="s">
        <v>103</v>
      </c>
      <c r="AB1228" s="149" t="s">
        <v>103</v>
      </c>
      <c r="AC1228" s="149" t="s">
        <v>103</v>
      </c>
      <c r="AD1228" s="199">
        <v>112</v>
      </c>
      <c r="AE1228" s="149" t="s">
        <v>103</v>
      </c>
      <c r="AF1228" s="149" t="s">
        <v>103</v>
      </c>
      <c r="AG1228" s="149" t="s">
        <v>103</v>
      </c>
      <c r="AH1228" s="149" t="s">
        <v>103</v>
      </c>
      <c r="AI1228" s="149" t="s">
        <v>103</v>
      </c>
      <c r="AJ1228" s="149" t="s">
        <v>103</v>
      </c>
      <c r="AK1228" s="149" t="s">
        <v>103</v>
      </c>
      <c r="AL1228" s="149" t="s">
        <v>103</v>
      </c>
      <c r="AM1228" s="199">
        <v>242</v>
      </c>
    </row>
    <row r="1229" spans="1:39" x14ac:dyDescent="0.2">
      <c r="A1229" s="116" t="s">
        <v>823</v>
      </c>
      <c r="B1229" s="120">
        <v>2014</v>
      </c>
      <c r="C1229" s="119" t="s">
        <v>72</v>
      </c>
      <c r="D1229" s="149" t="s">
        <v>103</v>
      </c>
      <c r="E1229" s="149" t="s">
        <v>103</v>
      </c>
      <c r="F1229" s="149" t="s">
        <v>103</v>
      </c>
      <c r="G1229" s="149" t="s">
        <v>103</v>
      </c>
      <c r="H1229" s="149" t="s">
        <v>103</v>
      </c>
      <c r="I1229" s="149" t="s">
        <v>103</v>
      </c>
      <c r="J1229" s="149" t="s">
        <v>103</v>
      </c>
      <c r="K1229" s="149" t="s">
        <v>103</v>
      </c>
      <c r="L1229" s="199">
        <v>145</v>
      </c>
      <c r="M1229" s="149" t="s">
        <v>103</v>
      </c>
      <c r="N1229" s="149" t="s">
        <v>103</v>
      </c>
      <c r="O1229" s="149" t="s">
        <v>103</v>
      </c>
      <c r="P1229" s="149" t="s">
        <v>103</v>
      </c>
      <c r="Q1229" s="149" t="s">
        <v>103</v>
      </c>
      <c r="R1229" s="149" t="s">
        <v>103</v>
      </c>
      <c r="S1229" s="149" t="s">
        <v>103</v>
      </c>
      <c r="T1229" s="149" t="s">
        <v>103</v>
      </c>
      <c r="U1229" s="199">
        <v>448</v>
      </c>
      <c r="V1229" s="149" t="s">
        <v>103</v>
      </c>
      <c r="W1229" s="149" t="s">
        <v>103</v>
      </c>
      <c r="X1229" s="149" t="s">
        <v>103</v>
      </c>
      <c r="Y1229" s="149" t="s">
        <v>103</v>
      </c>
      <c r="Z1229" s="149" t="s">
        <v>103</v>
      </c>
      <c r="AA1229" s="149" t="s">
        <v>103</v>
      </c>
      <c r="AB1229" s="149" t="s">
        <v>103</v>
      </c>
      <c r="AC1229" s="149" t="s">
        <v>103</v>
      </c>
      <c r="AD1229" s="199">
        <v>634</v>
      </c>
      <c r="AE1229" s="149" t="s">
        <v>103</v>
      </c>
      <c r="AF1229" s="149" t="s">
        <v>103</v>
      </c>
      <c r="AG1229" s="149" t="s">
        <v>103</v>
      </c>
      <c r="AH1229" s="149" t="s">
        <v>103</v>
      </c>
      <c r="AI1229" s="149" t="s">
        <v>103</v>
      </c>
      <c r="AJ1229" s="149" t="s">
        <v>103</v>
      </c>
      <c r="AK1229" s="149" t="s">
        <v>103</v>
      </c>
      <c r="AL1229" s="149" t="s">
        <v>103</v>
      </c>
      <c r="AM1229" s="199">
        <v>1227</v>
      </c>
    </row>
    <row r="1230" spans="1:39" x14ac:dyDescent="0.2">
      <c r="A1230" s="116" t="s">
        <v>824</v>
      </c>
      <c r="B1230" s="120">
        <v>2014</v>
      </c>
      <c r="C1230" s="119" t="s">
        <v>73</v>
      </c>
      <c r="D1230" s="149" t="s">
        <v>103</v>
      </c>
      <c r="E1230" s="149" t="s">
        <v>103</v>
      </c>
      <c r="F1230" s="149" t="s">
        <v>103</v>
      </c>
      <c r="G1230" s="149" t="s">
        <v>103</v>
      </c>
      <c r="H1230" s="149" t="s">
        <v>103</v>
      </c>
      <c r="I1230" s="149" t="s">
        <v>103</v>
      </c>
      <c r="J1230" s="149" t="s">
        <v>103</v>
      </c>
      <c r="K1230" s="149" t="s">
        <v>103</v>
      </c>
      <c r="L1230" s="199">
        <v>294</v>
      </c>
      <c r="M1230" s="149" t="s">
        <v>103</v>
      </c>
      <c r="N1230" s="149" t="s">
        <v>103</v>
      </c>
      <c r="O1230" s="149" t="s">
        <v>103</v>
      </c>
      <c r="P1230" s="149" t="s">
        <v>103</v>
      </c>
      <c r="Q1230" s="149" t="s">
        <v>103</v>
      </c>
      <c r="R1230" s="149" t="s">
        <v>103</v>
      </c>
      <c r="S1230" s="149" t="s">
        <v>103</v>
      </c>
      <c r="T1230" s="149" t="s">
        <v>103</v>
      </c>
      <c r="U1230" s="199">
        <v>612</v>
      </c>
      <c r="V1230" s="149" t="s">
        <v>103</v>
      </c>
      <c r="W1230" s="149" t="s">
        <v>103</v>
      </c>
      <c r="X1230" s="149" t="s">
        <v>103</v>
      </c>
      <c r="Y1230" s="149" t="s">
        <v>103</v>
      </c>
      <c r="Z1230" s="149" t="s">
        <v>103</v>
      </c>
      <c r="AA1230" s="149" t="s">
        <v>103</v>
      </c>
      <c r="AB1230" s="149" t="s">
        <v>103</v>
      </c>
      <c r="AC1230" s="149" t="s">
        <v>103</v>
      </c>
      <c r="AD1230" s="199">
        <v>617</v>
      </c>
      <c r="AE1230" s="149" t="s">
        <v>103</v>
      </c>
      <c r="AF1230" s="149" t="s">
        <v>103</v>
      </c>
      <c r="AG1230" s="149" t="s">
        <v>103</v>
      </c>
      <c r="AH1230" s="149" t="s">
        <v>103</v>
      </c>
      <c r="AI1230" s="149" t="s">
        <v>103</v>
      </c>
      <c r="AJ1230" s="149" t="s">
        <v>103</v>
      </c>
      <c r="AK1230" s="149" t="s">
        <v>103</v>
      </c>
      <c r="AL1230" s="149" t="s">
        <v>103</v>
      </c>
      <c r="AM1230" s="199">
        <v>1523</v>
      </c>
    </row>
    <row r="1231" spans="1:39" x14ac:dyDescent="0.2">
      <c r="A1231" s="116" t="s">
        <v>825</v>
      </c>
      <c r="B1231" s="120">
        <v>2014</v>
      </c>
      <c r="C1231" s="119" t="s">
        <v>74</v>
      </c>
      <c r="D1231" s="149" t="s">
        <v>103</v>
      </c>
      <c r="E1231" s="149" t="s">
        <v>103</v>
      </c>
      <c r="F1231" s="149" t="s">
        <v>103</v>
      </c>
      <c r="G1231" s="149" t="s">
        <v>103</v>
      </c>
      <c r="H1231" s="149" t="s">
        <v>103</v>
      </c>
      <c r="I1231" s="149" t="s">
        <v>103</v>
      </c>
      <c r="J1231" s="149" t="s">
        <v>103</v>
      </c>
      <c r="K1231" s="149" t="s">
        <v>103</v>
      </c>
      <c r="L1231" s="199">
        <v>176</v>
      </c>
      <c r="M1231" s="149" t="s">
        <v>103</v>
      </c>
      <c r="N1231" s="149" t="s">
        <v>103</v>
      </c>
      <c r="O1231" s="149" t="s">
        <v>103</v>
      </c>
      <c r="P1231" s="149" t="s">
        <v>103</v>
      </c>
      <c r="Q1231" s="149" t="s">
        <v>103</v>
      </c>
      <c r="R1231" s="149" t="s">
        <v>103</v>
      </c>
      <c r="S1231" s="149" t="s">
        <v>103</v>
      </c>
      <c r="T1231" s="149" t="s">
        <v>103</v>
      </c>
      <c r="U1231" s="199">
        <v>474</v>
      </c>
      <c r="V1231" s="149" t="s">
        <v>103</v>
      </c>
      <c r="W1231" s="149" t="s">
        <v>103</v>
      </c>
      <c r="X1231" s="149" t="s">
        <v>103</v>
      </c>
      <c r="Y1231" s="149" t="s">
        <v>103</v>
      </c>
      <c r="Z1231" s="149" t="s">
        <v>103</v>
      </c>
      <c r="AA1231" s="149" t="s">
        <v>103</v>
      </c>
      <c r="AB1231" s="149" t="s">
        <v>103</v>
      </c>
      <c r="AC1231" s="149" t="s">
        <v>103</v>
      </c>
      <c r="AD1231" s="199">
        <v>609</v>
      </c>
      <c r="AE1231" s="149" t="s">
        <v>103</v>
      </c>
      <c r="AF1231" s="149" t="s">
        <v>103</v>
      </c>
      <c r="AG1231" s="149" t="s">
        <v>103</v>
      </c>
      <c r="AH1231" s="149" t="s">
        <v>103</v>
      </c>
      <c r="AI1231" s="149" t="s">
        <v>103</v>
      </c>
      <c r="AJ1231" s="149" t="s">
        <v>103</v>
      </c>
      <c r="AK1231" s="149" t="s">
        <v>103</v>
      </c>
      <c r="AL1231" s="149" t="s">
        <v>103</v>
      </c>
      <c r="AM1231" s="199">
        <v>1259</v>
      </c>
    </row>
    <row r="1232" spans="1:39" x14ac:dyDescent="0.2">
      <c r="A1232" s="116" t="s">
        <v>826</v>
      </c>
      <c r="B1232" s="120">
        <v>2014</v>
      </c>
      <c r="C1232" s="119" t="s">
        <v>75</v>
      </c>
      <c r="D1232" s="149" t="s">
        <v>103</v>
      </c>
      <c r="E1232" s="149" t="s">
        <v>103</v>
      </c>
      <c r="F1232" s="149" t="s">
        <v>103</v>
      </c>
      <c r="G1232" s="149" t="s">
        <v>103</v>
      </c>
      <c r="H1232" s="149" t="s">
        <v>103</v>
      </c>
      <c r="I1232" s="149" t="s">
        <v>103</v>
      </c>
      <c r="J1232" s="149" t="s">
        <v>103</v>
      </c>
      <c r="K1232" s="149" t="s">
        <v>103</v>
      </c>
      <c r="L1232" s="199">
        <v>60</v>
      </c>
      <c r="M1232" s="149" t="s">
        <v>103</v>
      </c>
      <c r="N1232" s="149" t="s">
        <v>103</v>
      </c>
      <c r="O1232" s="149" t="s">
        <v>103</v>
      </c>
      <c r="P1232" s="149" t="s">
        <v>103</v>
      </c>
      <c r="Q1232" s="149" t="s">
        <v>103</v>
      </c>
      <c r="R1232" s="149" t="s">
        <v>103</v>
      </c>
      <c r="S1232" s="149" t="s">
        <v>103</v>
      </c>
      <c r="T1232" s="149" t="s">
        <v>103</v>
      </c>
      <c r="U1232" s="199">
        <v>126</v>
      </c>
      <c r="V1232" s="149" t="s">
        <v>103</v>
      </c>
      <c r="W1232" s="149" t="s">
        <v>103</v>
      </c>
      <c r="X1232" s="149" t="s">
        <v>103</v>
      </c>
      <c r="Y1232" s="149" t="s">
        <v>103</v>
      </c>
      <c r="Z1232" s="149" t="s">
        <v>103</v>
      </c>
      <c r="AA1232" s="149" t="s">
        <v>103</v>
      </c>
      <c r="AB1232" s="149" t="s">
        <v>103</v>
      </c>
      <c r="AC1232" s="149" t="s">
        <v>103</v>
      </c>
      <c r="AD1232" s="199">
        <v>155</v>
      </c>
      <c r="AE1232" s="149" t="s">
        <v>103</v>
      </c>
      <c r="AF1232" s="149" t="s">
        <v>103</v>
      </c>
      <c r="AG1232" s="149" t="s">
        <v>103</v>
      </c>
      <c r="AH1232" s="149" t="s">
        <v>103</v>
      </c>
      <c r="AI1232" s="149" t="s">
        <v>103</v>
      </c>
      <c r="AJ1232" s="149" t="s">
        <v>103</v>
      </c>
      <c r="AK1232" s="149" t="s">
        <v>103</v>
      </c>
      <c r="AL1232" s="149" t="s">
        <v>103</v>
      </c>
      <c r="AM1232" s="199">
        <v>341</v>
      </c>
    </row>
    <row r="1233" spans="1:39" x14ac:dyDescent="0.2">
      <c r="A1233" s="116" t="s">
        <v>827</v>
      </c>
      <c r="B1233" s="120">
        <v>2014</v>
      </c>
      <c r="C1233" s="119" t="s">
        <v>76</v>
      </c>
      <c r="D1233" s="149" t="s">
        <v>103</v>
      </c>
      <c r="E1233" s="149" t="s">
        <v>103</v>
      </c>
      <c r="F1233" s="149" t="s">
        <v>103</v>
      </c>
      <c r="G1233" s="149" t="s">
        <v>103</v>
      </c>
      <c r="H1233" s="149" t="s">
        <v>103</v>
      </c>
      <c r="I1233" s="149" t="s">
        <v>103</v>
      </c>
      <c r="J1233" s="149" t="s">
        <v>103</v>
      </c>
      <c r="K1233" s="149" t="s">
        <v>103</v>
      </c>
      <c r="L1233" s="199">
        <v>268</v>
      </c>
      <c r="M1233" s="149" t="s">
        <v>103</v>
      </c>
      <c r="N1233" s="149" t="s">
        <v>103</v>
      </c>
      <c r="O1233" s="149" t="s">
        <v>103</v>
      </c>
      <c r="P1233" s="149" t="s">
        <v>103</v>
      </c>
      <c r="Q1233" s="149" t="s">
        <v>103</v>
      </c>
      <c r="R1233" s="149" t="s">
        <v>103</v>
      </c>
      <c r="S1233" s="149" t="s">
        <v>103</v>
      </c>
      <c r="T1233" s="149" t="s">
        <v>103</v>
      </c>
      <c r="U1233" s="199">
        <v>563</v>
      </c>
      <c r="V1233" s="149" t="s">
        <v>103</v>
      </c>
      <c r="W1233" s="149" t="s">
        <v>103</v>
      </c>
      <c r="X1233" s="149" t="s">
        <v>103</v>
      </c>
      <c r="Y1233" s="149" t="s">
        <v>103</v>
      </c>
      <c r="Z1233" s="149" t="s">
        <v>103</v>
      </c>
      <c r="AA1233" s="149" t="s">
        <v>103</v>
      </c>
      <c r="AB1233" s="149" t="s">
        <v>103</v>
      </c>
      <c r="AC1233" s="149" t="s">
        <v>103</v>
      </c>
      <c r="AD1233" s="199">
        <v>628</v>
      </c>
      <c r="AE1233" s="149" t="s">
        <v>103</v>
      </c>
      <c r="AF1233" s="149" t="s">
        <v>103</v>
      </c>
      <c r="AG1233" s="149" t="s">
        <v>103</v>
      </c>
      <c r="AH1233" s="149" t="s">
        <v>103</v>
      </c>
      <c r="AI1233" s="149" t="s">
        <v>103</v>
      </c>
      <c r="AJ1233" s="149" t="s">
        <v>103</v>
      </c>
      <c r="AK1233" s="149" t="s">
        <v>103</v>
      </c>
      <c r="AL1233" s="149" t="s">
        <v>103</v>
      </c>
      <c r="AM1233" s="199">
        <v>1459</v>
      </c>
    </row>
    <row r="1234" spans="1:39" x14ac:dyDescent="0.2">
      <c r="A1234" s="116" t="s">
        <v>828</v>
      </c>
      <c r="B1234" s="120">
        <v>2014</v>
      </c>
      <c r="C1234" s="119" t="s">
        <v>77</v>
      </c>
      <c r="D1234" s="149" t="s">
        <v>103</v>
      </c>
      <c r="E1234" s="149" t="s">
        <v>103</v>
      </c>
      <c r="F1234" s="149" t="s">
        <v>103</v>
      </c>
      <c r="G1234" s="149" t="s">
        <v>103</v>
      </c>
      <c r="H1234" s="149" t="s">
        <v>103</v>
      </c>
      <c r="I1234" s="149" t="s">
        <v>103</v>
      </c>
      <c r="J1234" s="149" t="s">
        <v>103</v>
      </c>
      <c r="K1234" s="149" t="s">
        <v>103</v>
      </c>
      <c r="L1234" s="199">
        <v>518</v>
      </c>
      <c r="M1234" s="149" t="s">
        <v>103</v>
      </c>
      <c r="N1234" s="149" t="s">
        <v>103</v>
      </c>
      <c r="O1234" s="149" t="s">
        <v>103</v>
      </c>
      <c r="P1234" s="149" t="s">
        <v>103</v>
      </c>
      <c r="Q1234" s="149" t="s">
        <v>103</v>
      </c>
      <c r="R1234" s="149" t="s">
        <v>103</v>
      </c>
      <c r="S1234" s="149" t="s">
        <v>103</v>
      </c>
      <c r="T1234" s="149" t="s">
        <v>103</v>
      </c>
      <c r="U1234" s="199">
        <v>1176</v>
      </c>
      <c r="V1234" s="149" t="s">
        <v>103</v>
      </c>
      <c r="W1234" s="149" t="s">
        <v>103</v>
      </c>
      <c r="X1234" s="149" t="s">
        <v>103</v>
      </c>
      <c r="Y1234" s="149" t="s">
        <v>103</v>
      </c>
      <c r="Z1234" s="149" t="s">
        <v>103</v>
      </c>
      <c r="AA1234" s="149" t="s">
        <v>103</v>
      </c>
      <c r="AB1234" s="149" t="s">
        <v>103</v>
      </c>
      <c r="AC1234" s="149" t="s">
        <v>103</v>
      </c>
      <c r="AD1234" s="199">
        <v>1216</v>
      </c>
      <c r="AE1234" s="149" t="s">
        <v>103</v>
      </c>
      <c r="AF1234" s="149" t="s">
        <v>103</v>
      </c>
      <c r="AG1234" s="149" t="s">
        <v>103</v>
      </c>
      <c r="AH1234" s="149" t="s">
        <v>103</v>
      </c>
      <c r="AI1234" s="149" t="s">
        <v>103</v>
      </c>
      <c r="AJ1234" s="149" t="s">
        <v>103</v>
      </c>
      <c r="AK1234" s="149" t="s">
        <v>103</v>
      </c>
      <c r="AL1234" s="149" t="s">
        <v>103</v>
      </c>
      <c r="AM1234" s="199">
        <v>2910</v>
      </c>
    </row>
    <row r="1235" spans="1:39" x14ac:dyDescent="0.2">
      <c r="A1235" s="116" t="s">
        <v>829</v>
      </c>
      <c r="B1235" s="120">
        <v>2014</v>
      </c>
      <c r="C1235" s="119" t="s">
        <v>78</v>
      </c>
      <c r="D1235" s="149" t="s">
        <v>103</v>
      </c>
      <c r="E1235" s="149" t="s">
        <v>103</v>
      </c>
      <c r="F1235" s="149" t="s">
        <v>103</v>
      </c>
      <c r="G1235" s="149" t="s">
        <v>103</v>
      </c>
      <c r="H1235" s="149" t="s">
        <v>103</v>
      </c>
      <c r="I1235" s="149" t="s">
        <v>103</v>
      </c>
      <c r="J1235" s="149" t="s">
        <v>103</v>
      </c>
      <c r="K1235" s="149" t="s">
        <v>103</v>
      </c>
      <c r="L1235" s="199">
        <v>157</v>
      </c>
      <c r="M1235" s="149" t="s">
        <v>103</v>
      </c>
      <c r="N1235" s="149" t="s">
        <v>103</v>
      </c>
      <c r="O1235" s="149" t="s">
        <v>103</v>
      </c>
      <c r="P1235" s="149" t="s">
        <v>103</v>
      </c>
      <c r="Q1235" s="149" t="s">
        <v>103</v>
      </c>
      <c r="R1235" s="149" t="s">
        <v>103</v>
      </c>
      <c r="S1235" s="149" t="s">
        <v>103</v>
      </c>
      <c r="T1235" s="149" t="s">
        <v>103</v>
      </c>
      <c r="U1235" s="199">
        <v>335</v>
      </c>
      <c r="V1235" s="149" t="s">
        <v>103</v>
      </c>
      <c r="W1235" s="149" t="s">
        <v>103</v>
      </c>
      <c r="X1235" s="149" t="s">
        <v>103</v>
      </c>
      <c r="Y1235" s="149" t="s">
        <v>103</v>
      </c>
      <c r="Z1235" s="149" t="s">
        <v>103</v>
      </c>
      <c r="AA1235" s="149" t="s">
        <v>103</v>
      </c>
      <c r="AB1235" s="149" t="s">
        <v>103</v>
      </c>
      <c r="AC1235" s="149" t="s">
        <v>103</v>
      </c>
      <c r="AD1235" s="199">
        <v>370</v>
      </c>
      <c r="AE1235" s="149" t="s">
        <v>103</v>
      </c>
      <c r="AF1235" s="149" t="s">
        <v>103</v>
      </c>
      <c r="AG1235" s="149" t="s">
        <v>103</v>
      </c>
      <c r="AH1235" s="149" t="s">
        <v>103</v>
      </c>
      <c r="AI1235" s="149" t="s">
        <v>103</v>
      </c>
      <c r="AJ1235" s="149" t="s">
        <v>103</v>
      </c>
      <c r="AK1235" s="149" t="s">
        <v>103</v>
      </c>
      <c r="AL1235" s="149" t="s">
        <v>103</v>
      </c>
      <c r="AM1235" s="199">
        <v>862</v>
      </c>
    </row>
    <row r="1236" spans="1:39" x14ac:dyDescent="0.2">
      <c r="A1236" s="116" t="s">
        <v>830</v>
      </c>
      <c r="B1236" s="120">
        <v>2014</v>
      </c>
      <c r="C1236" s="119" t="s">
        <v>79</v>
      </c>
      <c r="D1236" s="149" t="s">
        <v>103</v>
      </c>
      <c r="E1236" s="149" t="s">
        <v>103</v>
      </c>
      <c r="F1236" s="149" t="s">
        <v>103</v>
      </c>
      <c r="G1236" s="149" t="s">
        <v>103</v>
      </c>
      <c r="H1236" s="149" t="s">
        <v>103</v>
      </c>
      <c r="I1236" s="149" t="s">
        <v>103</v>
      </c>
      <c r="J1236" s="149" t="s">
        <v>103</v>
      </c>
      <c r="K1236" s="149" t="s">
        <v>103</v>
      </c>
      <c r="L1236" s="199">
        <v>288</v>
      </c>
      <c r="M1236" s="149" t="s">
        <v>103</v>
      </c>
      <c r="N1236" s="149" t="s">
        <v>103</v>
      </c>
      <c r="O1236" s="149" t="s">
        <v>103</v>
      </c>
      <c r="P1236" s="149" t="s">
        <v>103</v>
      </c>
      <c r="Q1236" s="149" t="s">
        <v>103</v>
      </c>
      <c r="R1236" s="149" t="s">
        <v>103</v>
      </c>
      <c r="S1236" s="149" t="s">
        <v>103</v>
      </c>
      <c r="T1236" s="149" t="s">
        <v>103</v>
      </c>
      <c r="U1236" s="199">
        <v>517</v>
      </c>
      <c r="V1236" s="149" t="s">
        <v>103</v>
      </c>
      <c r="W1236" s="149" t="s">
        <v>103</v>
      </c>
      <c r="X1236" s="149" t="s">
        <v>103</v>
      </c>
      <c r="Y1236" s="149" t="s">
        <v>103</v>
      </c>
      <c r="Z1236" s="149" t="s">
        <v>103</v>
      </c>
      <c r="AA1236" s="149" t="s">
        <v>103</v>
      </c>
      <c r="AB1236" s="149" t="s">
        <v>103</v>
      </c>
      <c r="AC1236" s="149" t="s">
        <v>103</v>
      </c>
      <c r="AD1236" s="199">
        <v>484</v>
      </c>
      <c r="AE1236" s="149" t="s">
        <v>103</v>
      </c>
      <c r="AF1236" s="149" t="s">
        <v>103</v>
      </c>
      <c r="AG1236" s="149" t="s">
        <v>103</v>
      </c>
      <c r="AH1236" s="149" t="s">
        <v>103</v>
      </c>
      <c r="AI1236" s="149" t="s">
        <v>103</v>
      </c>
      <c r="AJ1236" s="149" t="s">
        <v>103</v>
      </c>
      <c r="AK1236" s="149" t="s">
        <v>103</v>
      </c>
      <c r="AL1236" s="149" t="s">
        <v>103</v>
      </c>
      <c r="AM1236" s="199">
        <v>1289</v>
      </c>
    </row>
    <row r="1237" spans="1:39" x14ac:dyDescent="0.2">
      <c r="A1237" s="116" t="s">
        <v>831</v>
      </c>
      <c r="B1237" s="120">
        <v>2014</v>
      </c>
      <c r="C1237" s="119" t="s">
        <v>80</v>
      </c>
      <c r="D1237" s="149" t="s">
        <v>103</v>
      </c>
      <c r="E1237" s="149" t="s">
        <v>103</v>
      </c>
      <c r="F1237" s="149" t="s">
        <v>103</v>
      </c>
      <c r="G1237" s="149" t="s">
        <v>103</v>
      </c>
      <c r="H1237" s="149" t="s">
        <v>103</v>
      </c>
      <c r="I1237" s="149" t="s">
        <v>103</v>
      </c>
      <c r="J1237" s="149" t="s">
        <v>103</v>
      </c>
      <c r="K1237" s="149" t="s">
        <v>103</v>
      </c>
      <c r="L1237" s="199">
        <v>359</v>
      </c>
      <c r="M1237" s="149" t="s">
        <v>103</v>
      </c>
      <c r="N1237" s="149" t="s">
        <v>103</v>
      </c>
      <c r="O1237" s="149" t="s">
        <v>103</v>
      </c>
      <c r="P1237" s="149" t="s">
        <v>103</v>
      </c>
      <c r="Q1237" s="149" t="s">
        <v>103</v>
      </c>
      <c r="R1237" s="149" t="s">
        <v>103</v>
      </c>
      <c r="S1237" s="149" t="s">
        <v>103</v>
      </c>
      <c r="T1237" s="149" t="s">
        <v>103</v>
      </c>
      <c r="U1237" s="199">
        <v>606</v>
      </c>
      <c r="V1237" s="149" t="s">
        <v>103</v>
      </c>
      <c r="W1237" s="149" t="s">
        <v>103</v>
      </c>
      <c r="X1237" s="149" t="s">
        <v>103</v>
      </c>
      <c r="Y1237" s="149" t="s">
        <v>103</v>
      </c>
      <c r="Z1237" s="149" t="s">
        <v>103</v>
      </c>
      <c r="AA1237" s="149" t="s">
        <v>103</v>
      </c>
      <c r="AB1237" s="149" t="s">
        <v>103</v>
      </c>
      <c r="AC1237" s="149" t="s">
        <v>103</v>
      </c>
      <c r="AD1237" s="199">
        <v>526</v>
      </c>
      <c r="AE1237" s="149" t="s">
        <v>103</v>
      </c>
      <c r="AF1237" s="149" t="s">
        <v>103</v>
      </c>
      <c r="AG1237" s="149" t="s">
        <v>103</v>
      </c>
      <c r="AH1237" s="149" t="s">
        <v>103</v>
      </c>
      <c r="AI1237" s="149" t="s">
        <v>103</v>
      </c>
      <c r="AJ1237" s="149" t="s">
        <v>103</v>
      </c>
      <c r="AK1237" s="149" t="s">
        <v>103</v>
      </c>
      <c r="AL1237" s="149" t="s">
        <v>103</v>
      </c>
      <c r="AM1237" s="199">
        <v>1491</v>
      </c>
    </row>
    <row r="1238" spans="1:39" x14ac:dyDescent="0.2">
      <c r="A1238" s="116" t="s">
        <v>832</v>
      </c>
      <c r="B1238" s="120">
        <v>2014</v>
      </c>
      <c r="C1238" s="119" t="s">
        <v>24</v>
      </c>
      <c r="D1238" s="199">
        <v>516</v>
      </c>
      <c r="E1238" s="199">
        <v>613</v>
      </c>
      <c r="F1238" s="199">
        <v>452</v>
      </c>
      <c r="G1238" s="199">
        <v>83</v>
      </c>
      <c r="H1238" s="199">
        <v>2911</v>
      </c>
      <c r="I1238" s="199">
        <v>3294</v>
      </c>
      <c r="J1238" s="199">
        <v>418</v>
      </c>
      <c r="K1238" s="199">
        <v>762</v>
      </c>
      <c r="L1238" s="199">
        <v>9049</v>
      </c>
      <c r="M1238" s="199">
        <v>1926</v>
      </c>
      <c r="N1238" s="199">
        <v>500</v>
      </c>
      <c r="O1238" s="199">
        <v>189</v>
      </c>
      <c r="P1238" s="199">
        <v>34</v>
      </c>
      <c r="Q1238" s="199">
        <v>5189</v>
      </c>
      <c r="R1238" s="199">
        <v>9676</v>
      </c>
      <c r="S1238" s="199">
        <v>455</v>
      </c>
      <c r="T1238" s="199">
        <v>2033</v>
      </c>
      <c r="U1238" s="199">
        <v>20002</v>
      </c>
      <c r="V1238" s="199">
        <v>1730</v>
      </c>
      <c r="W1238" s="199">
        <v>240</v>
      </c>
      <c r="X1238" s="199">
        <v>75</v>
      </c>
      <c r="Y1238" s="199">
        <v>11</v>
      </c>
      <c r="Z1238" s="199">
        <v>5174</v>
      </c>
      <c r="AA1238" s="199">
        <v>11918</v>
      </c>
      <c r="AB1238" s="199">
        <v>333</v>
      </c>
      <c r="AC1238" s="199">
        <v>1910</v>
      </c>
      <c r="AD1238" s="199">
        <v>21391</v>
      </c>
      <c r="AE1238" s="199">
        <v>4172</v>
      </c>
      <c r="AF1238" s="199">
        <v>1353</v>
      </c>
      <c r="AG1238" s="199">
        <v>716</v>
      </c>
      <c r="AH1238" s="199">
        <v>128</v>
      </c>
      <c r="AI1238" s="199">
        <v>13274</v>
      </c>
      <c r="AJ1238" s="199">
        <v>24888</v>
      </c>
      <c r="AK1238" s="199">
        <v>1206</v>
      </c>
      <c r="AL1238" s="199">
        <v>4705</v>
      </c>
      <c r="AM1238" s="199">
        <v>50442</v>
      </c>
    </row>
    <row r="1239" spans="1:39" s="115" customFormat="1" x14ac:dyDescent="0.2">
      <c r="A1239" s="116" t="s">
        <v>833</v>
      </c>
      <c r="B1239" s="120">
        <v>2015</v>
      </c>
      <c r="C1239" s="119" t="s">
        <v>49</v>
      </c>
      <c r="D1239" s="149" t="s">
        <v>103</v>
      </c>
      <c r="E1239" s="149" t="s">
        <v>103</v>
      </c>
      <c r="F1239" s="149" t="s">
        <v>103</v>
      </c>
      <c r="G1239" s="149" t="s">
        <v>103</v>
      </c>
      <c r="H1239" s="149" t="s">
        <v>103</v>
      </c>
      <c r="I1239" s="149" t="s">
        <v>103</v>
      </c>
      <c r="J1239" s="149" t="s">
        <v>103</v>
      </c>
      <c r="K1239" s="149" t="s">
        <v>103</v>
      </c>
      <c r="L1239" s="199">
        <v>257</v>
      </c>
      <c r="M1239" s="149" t="s">
        <v>103</v>
      </c>
      <c r="N1239" s="149" t="s">
        <v>103</v>
      </c>
      <c r="O1239" s="149" t="s">
        <v>103</v>
      </c>
      <c r="P1239" s="149" t="s">
        <v>103</v>
      </c>
      <c r="Q1239" s="149" t="s">
        <v>103</v>
      </c>
      <c r="R1239" s="149" t="s">
        <v>103</v>
      </c>
      <c r="S1239" s="149" t="s">
        <v>103</v>
      </c>
      <c r="T1239" s="149" t="s">
        <v>103</v>
      </c>
      <c r="U1239" s="199">
        <v>587</v>
      </c>
      <c r="V1239" s="149" t="s">
        <v>103</v>
      </c>
      <c r="W1239" s="149" t="s">
        <v>103</v>
      </c>
      <c r="X1239" s="149" t="s">
        <v>103</v>
      </c>
      <c r="Y1239" s="149" t="s">
        <v>103</v>
      </c>
      <c r="Z1239" s="149" t="s">
        <v>103</v>
      </c>
      <c r="AA1239" s="149" t="s">
        <v>103</v>
      </c>
      <c r="AB1239" s="149" t="s">
        <v>103</v>
      </c>
      <c r="AC1239" s="149" t="s">
        <v>103</v>
      </c>
      <c r="AD1239" s="199">
        <v>639</v>
      </c>
      <c r="AE1239" s="149" t="s">
        <v>103</v>
      </c>
      <c r="AF1239" s="149" t="s">
        <v>103</v>
      </c>
      <c r="AG1239" s="149" t="s">
        <v>103</v>
      </c>
      <c r="AH1239" s="149" t="s">
        <v>103</v>
      </c>
      <c r="AI1239" s="149" t="s">
        <v>103</v>
      </c>
      <c r="AJ1239" s="149" t="s">
        <v>103</v>
      </c>
      <c r="AK1239" s="149" t="s">
        <v>103</v>
      </c>
      <c r="AL1239" s="149" t="s">
        <v>103</v>
      </c>
      <c r="AM1239" s="199">
        <v>1483</v>
      </c>
    </row>
    <row r="1240" spans="1:39" s="115" customFormat="1" x14ac:dyDescent="0.2">
      <c r="A1240" s="116" t="s">
        <v>834</v>
      </c>
      <c r="B1240" s="120">
        <v>2015</v>
      </c>
      <c r="C1240" s="119" t="s">
        <v>50</v>
      </c>
      <c r="D1240" s="149" t="s">
        <v>103</v>
      </c>
      <c r="E1240" s="149" t="s">
        <v>103</v>
      </c>
      <c r="F1240" s="149" t="s">
        <v>103</v>
      </c>
      <c r="G1240" s="149" t="s">
        <v>103</v>
      </c>
      <c r="H1240" s="149" t="s">
        <v>103</v>
      </c>
      <c r="I1240" s="149" t="s">
        <v>103</v>
      </c>
      <c r="J1240" s="149" t="s">
        <v>103</v>
      </c>
      <c r="K1240" s="149" t="s">
        <v>103</v>
      </c>
      <c r="L1240" s="199">
        <v>286</v>
      </c>
      <c r="M1240" s="149" t="s">
        <v>103</v>
      </c>
      <c r="N1240" s="149" t="s">
        <v>103</v>
      </c>
      <c r="O1240" s="149" t="s">
        <v>103</v>
      </c>
      <c r="P1240" s="149" t="s">
        <v>103</v>
      </c>
      <c r="Q1240" s="149" t="s">
        <v>103</v>
      </c>
      <c r="R1240" s="149" t="s">
        <v>103</v>
      </c>
      <c r="S1240" s="149" t="s">
        <v>103</v>
      </c>
      <c r="T1240" s="149" t="s">
        <v>103</v>
      </c>
      <c r="U1240" s="199">
        <v>695</v>
      </c>
      <c r="V1240" s="149" t="s">
        <v>103</v>
      </c>
      <c r="W1240" s="149" t="s">
        <v>103</v>
      </c>
      <c r="X1240" s="149" t="s">
        <v>103</v>
      </c>
      <c r="Y1240" s="149" t="s">
        <v>103</v>
      </c>
      <c r="Z1240" s="149" t="s">
        <v>103</v>
      </c>
      <c r="AA1240" s="149" t="s">
        <v>103</v>
      </c>
      <c r="AB1240" s="149" t="s">
        <v>103</v>
      </c>
      <c r="AC1240" s="149" t="s">
        <v>103</v>
      </c>
      <c r="AD1240" s="199">
        <v>816</v>
      </c>
      <c r="AE1240" s="149" t="s">
        <v>103</v>
      </c>
      <c r="AF1240" s="149" t="s">
        <v>103</v>
      </c>
      <c r="AG1240" s="149" t="s">
        <v>103</v>
      </c>
      <c r="AH1240" s="149" t="s">
        <v>103</v>
      </c>
      <c r="AI1240" s="149" t="s">
        <v>103</v>
      </c>
      <c r="AJ1240" s="149" t="s">
        <v>103</v>
      </c>
      <c r="AK1240" s="149" t="s">
        <v>103</v>
      </c>
      <c r="AL1240" s="149" t="s">
        <v>103</v>
      </c>
      <c r="AM1240" s="199">
        <v>1797</v>
      </c>
    </row>
    <row r="1241" spans="1:39" s="115" customFormat="1" x14ac:dyDescent="0.2">
      <c r="A1241" s="116" t="s">
        <v>835</v>
      </c>
      <c r="B1241" s="120">
        <v>2015</v>
      </c>
      <c r="C1241" s="119" t="s">
        <v>51</v>
      </c>
      <c r="D1241" s="149" t="s">
        <v>103</v>
      </c>
      <c r="E1241" s="149" t="s">
        <v>103</v>
      </c>
      <c r="F1241" s="149" t="s">
        <v>103</v>
      </c>
      <c r="G1241" s="149" t="s">
        <v>103</v>
      </c>
      <c r="H1241" s="149" t="s">
        <v>103</v>
      </c>
      <c r="I1241" s="149" t="s">
        <v>103</v>
      </c>
      <c r="J1241" s="149" t="s">
        <v>103</v>
      </c>
      <c r="K1241" s="149" t="s">
        <v>103</v>
      </c>
      <c r="L1241" s="199">
        <v>320</v>
      </c>
      <c r="M1241" s="149" t="s">
        <v>103</v>
      </c>
      <c r="N1241" s="149" t="s">
        <v>103</v>
      </c>
      <c r="O1241" s="149" t="s">
        <v>103</v>
      </c>
      <c r="P1241" s="149" t="s">
        <v>103</v>
      </c>
      <c r="Q1241" s="149" t="s">
        <v>103</v>
      </c>
      <c r="R1241" s="149" t="s">
        <v>103</v>
      </c>
      <c r="S1241" s="149" t="s">
        <v>103</v>
      </c>
      <c r="T1241" s="149" t="s">
        <v>103</v>
      </c>
      <c r="U1241" s="199">
        <v>665</v>
      </c>
      <c r="V1241" s="149" t="s">
        <v>103</v>
      </c>
      <c r="W1241" s="149" t="s">
        <v>103</v>
      </c>
      <c r="X1241" s="149" t="s">
        <v>103</v>
      </c>
      <c r="Y1241" s="149" t="s">
        <v>103</v>
      </c>
      <c r="Z1241" s="149" t="s">
        <v>103</v>
      </c>
      <c r="AA1241" s="149" t="s">
        <v>103</v>
      </c>
      <c r="AB1241" s="149" t="s">
        <v>103</v>
      </c>
      <c r="AC1241" s="149" t="s">
        <v>103</v>
      </c>
      <c r="AD1241" s="199">
        <v>777</v>
      </c>
      <c r="AE1241" s="149" t="s">
        <v>103</v>
      </c>
      <c r="AF1241" s="149" t="s">
        <v>103</v>
      </c>
      <c r="AG1241" s="149" t="s">
        <v>103</v>
      </c>
      <c r="AH1241" s="149" t="s">
        <v>103</v>
      </c>
      <c r="AI1241" s="149" t="s">
        <v>103</v>
      </c>
      <c r="AJ1241" s="149" t="s">
        <v>103</v>
      </c>
      <c r="AK1241" s="149" t="s">
        <v>103</v>
      </c>
      <c r="AL1241" s="149" t="s">
        <v>103</v>
      </c>
      <c r="AM1241" s="199">
        <v>1762</v>
      </c>
    </row>
    <row r="1242" spans="1:39" s="115" customFormat="1" x14ac:dyDescent="0.2">
      <c r="A1242" s="116" t="s">
        <v>836</v>
      </c>
      <c r="B1242" s="120">
        <v>2015</v>
      </c>
      <c r="C1242" s="119" t="s">
        <v>52</v>
      </c>
      <c r="D1242" s="149" t="s">
        <v>103</v>
      </c>
      <c r="E1242" s="149" t="s">
        <v>103</v>
      </c>
      <c r="F1242" s="149" t="s">
        <v>103</v>
      </c>
      <c r="G1242" s="149" t="s">
        <v>103</v>
      </c>
      <c r="H1242" s="149" t="s">
        <v>103</v>
      </c>
      <c r="I1242" s="149" t="s">
        <v>103</v>
      </c>
      <c r="J1242" s="149" t="s">
        <v>103</v>
      </c>
      <c r="K1242" s="149" t="s">
        <v>103</v>
      </c>
      <c r="L1242" s="199">
        <v>172</v>
      </c>
      <c r="M1242" s="149" t="s">
        <v>103</v>
      </c>
      <c r="N1242" s="149" t="s">
        <v>103</v>
      </c>
      <c r="O1242" s="149" t="s">
        <v>103</v>
      </c>
      <c r="P1242" s="149" t="s">
        <v>103</v>
      </c>
      <c r="Q1242" s="149" t="s">
        <v>103</v>
      </c>
      <c r="R1242" s="149" t="s">
        <v>103</v>
      </c>
      <c r="S1242" s="149" t="s">
        <v>103</v>
      </c>
      <c r="T1242" s="149" t="s">
        <v>103</v>
      </c>
      <c r="U1242" s="199">
        <v>457</v>
      </c>
      <c r="V1242" s="149" t="s">
        <v>103</v>
      </c>
      <c r="W1242" s="149" t="s">
        <v>103</v>
      </c>
      <c r="X1242" s="149" t="s">
        <v>103</v>
      </c>
      <c r="Y1242" s="149" t="s">
        <v>103</v>
      </c>
      <c r="Z1242" s="149" t="s">
        <v>103</v>
      </c>
      <c r="AA1242" s="149" t="s">
        <v>103</v>
      </c>
      <c r="AB1242" s="149" t="s">
        <v>103</v>
      </c>
      <c r="AC1242" s="149" t="s">
        <v>103</v>
      </c>
      <c r="AD1242" s="199">
        <v>465</v>
      </c>
      <c r="AE1242" s="149" t="s">
        <v>103</v>
      </c>
      <c r="AF1242" s="149" t="s">
        <v>103</v>
      </c>
      <c r="AG1242" s="149" t="s">
        <v>103</v>
      </c>
      <c r="AH1242" s="149" t="s">
        <v>103</v>
      </c>
      <c r="AI1242" s="149" t="s">
        <v>103</v>
      </c>
      <c r="AJ1242" s="149" t="s">
        <v>103</v>
      </c>
      <c r="AK1242" s="149" t="s">
        <v>103</v>
      </c>
      <c r="AL1242" s="149" t="s">
        <v>103</v>
      </c>
      <c r="AM1242" s="199">
        <v>1094</v>
      </c>
    </row>
    <row r="1243" spans="1:39" s="115" customFormat="1" x14ac:dyDescent="0.2">
      <c r="A1243" s="116" t="s">
        <v>837</v>
      </c>
      <c r="B1243" s="120">
        <v>2015</v>
      </c>
      <c r="C1243" s="119" t="s">
        <v>53</v>
      </c>
      <c r="D1243" s="149" t="s">
        <v>103</v>
      </c>
      <c r="E1243" s="149" t="s">
        <v>103</v>
      </c>
      <c r="F1243" s="149" t="s">
        <v>103</v>
      </c>
      <c r="G1243" s="149" t="s">
        <v>103</v>
      </c>
      <c r="H1243" s="149" t="s">
        <v>103</v>
      </c>
      <c r="I1243" s="149" t="s">
        <v>103</v>
      </c>
      <c r="J1243" s="149" t="s">
        <v>103</v>
      </c>
      <c r="K1243" s="149" t="s">
        <v>103</v>
      </c>
      <c r="L1243" s="199">
        <v>115</v>
      </c>
      <c r="M1243" s="149" t="s">
        <v>103</v>
      </c>
      <c r="N1243" s="149" t="s">
        <v>103</v>
      </c>
      <c r="O1243" s="149" t="s">
        <v>103</v>
      </c>
      <c r="P1243" s="149" t="s">
        <v>103</v>
      </c>
      <c r="Q1243" s="149" t="s">
        <v>103</v>
      </c>
      <c r="R1243" s="149" t="s">
        <v>103</v>
      </c>
      <c r="S1243" s="149" t="s">
        <v>103</v>
      </c>
      <c r="T1243" s="149" t="s">
        <v>103</v>
      </c>
      <c r="U1243" s="199">
        <v>192</v>
      </c>
      <c r="V1243" s="149" t="s">
        <v>103</v>
      </c>
      <c r="W1243" s="149" t="s">
        <v>103</v>
      </c>
      <c r="X1243" s="149" t="s">
        <v>103</v>
      </c>
      <c r="Y1243" s="149" t="s">
        <v>103</v>
      </c>
      <c r="Z1243" s="149" t="s">
        <v>103</v>
      </c>
      <c r="AA1243" s="149" t="s">
        <v>103</v>
      </c>
      <c r="AB1243" s="149" t="s">
        <v>103</v>
      </c>
      <c r="AC1243" s="149" t="s">
        <v>103</v>
      </c>
      <c r="AD1243" s="199">
        <v>169</v>
      </c>
      <c r="AE1243" s="149" t="s">
        <v>103</v>
      </c>
      <c r="AF1243" s="149" t="s">
        <v>103</v>
      </c>
      <c r="AG1243" s="149" t="s">
        <v>103</v>
      </c>
      <c r="AH1243" s="149" t="s">
        <v>103</v>
      </c>
      <c r="AI1243" s="149" t="s">
        <v>103</v>
      </c>
      <c r="AJ1243" s="149" t="s">
        <v>103</v>
      </c>
      <c r="AK1243" s="149" t="s">
        <v>103</v>
      </c>
      <c r="AL1243" s="149" t="s">
        <v>103</v>
      </c>
      <c r="AM1243" s="199">
        <v>476</v>
      </c>
    </row>
    <row r="1244" spans="1:39" s="115" customFormat="1" x14ac:dyDescent="0.2">
      <c r="A1244" s="116" t="s">
        <v>838</v>
      </c>
      <c r="B1244" s="120">
        <v>2015</v>
      </c>
      <c r="C1244" s="119" t="s">
        <v>54</v>
      </c>
      <c r="D1244" s="149" t="s">
        <v>103</v>
      </c>
      <c r="E1244" s="149" t="s">
        <v>103</v>
      </c>
      <c r="F1244" s="149" t="s">
        <v>103</v>
      </c>
      <c r="G1244" s="149" t="s">
        <v>103</v>
      </c>
      <c r="H1244" s="149" t="s">
        <v>103</v>
      </c>
      <c r="I1244" s="149" t="s">
        <v>103</v>
      </c>
      <c r="J1244" s="149" t="s">
        <v>103</v>
      </c>
      <c r="K1244" s="149" t="s">
        <v>103</v>
      </c>
      <c r="L1244" s="199">
        <v>321</v>
      </c>
      <c r="M1244" s="149" t="s">
        <v>103</v>
      </c>
      <c r="N1244" s="149" t="s">
        <v>103</v>
      </c>
      <c r="O1244" s="149" t="s">
        <v>103</v>
      </c>
      <c r="P1244" s="149" t="s">
        <v>103</v>
      </c>
      <c r="Q1244" s="149" t="s">
        <v>103</v>
      </c>
      <c r="R1244" s="149" t="s">
        <v>103</v>
      </c>
      <c r="S1244" s="149" t="s">
        <v>103</v>
      </c>
      <c r="T1244" s="149" t="s">
        <v>103</v>
      </c>
      <c r="U1244" s="199">
        <v>668</v>
      </c>
      <c r="V1244" s="149" t="s">
        <v>103</v>
      </c>
      <c r="W1244" s="149" t="s">
        <v>103</v>
      </c>
      <c r="X1244" s="149" t="s">
        <v>103</v>
      </c>
      <c r="Y1244" s="149" t="s">
        <v>103</v>
      </c>
      <c r="Z1244" s="149" t="s">
        <v>103</v>
      </c>
      <c r="AA1244" s="149" t="s">
        <v>103</v>
      </c>
      <c r="AB1244" s="149" t="s">
        <v>103</v>
      </c>
      <c r="AC1244" s="149" t="s">
        <v>103</v>
      </c>
      <c r="AD1244" s="199">
        <v>672</v>
      </c>
      <c r="AE1244" s="149" t="s">
        <v>103</v>
      </c>
      <c r="AF1244" s="149" t="s">
        <v>103</v>
      </c>
      <c r="AG1244" s="149" t="s">
        <v>103</v>
      </c>
      <c r="AH1244" s="149" t="s">
        <v>103</v>
      </c>
      <c r="AI1244" s="149" t="s">
        <v>103</v>
      </c>
      <c r="AJ1244" s="149" t="s">
        <v>103</v>
      </c>
      <c r="AK1244" s="149" t="s">
        <v>103</v>
      </c>
      <c r="AL1244" s="149" t="s">
        <v>103</v>
      </c>
      <c r="AM1244" s="199">
        <v>1661</v>
      </c>
    </row>
    <row r="1245" spans="1:39" s="115" customFormat="1" x14ac:dyDescent="0.2">
      <c r="A1245" s="116" t="s">
        <v>839</v>
      </c>
      <c r="B1245" s="120">
        <v>2015</v>
      </c>
      <c r="C1245" s="119" t="s">
        <v>55</v>
      </c>
      <c r="D1245" s="149" t="s">
        <v>103</v>
      </c>
      <c r="E1245" s="149" t="s">
        <v>103</v>
      </c>
      <c r="F1245" s="149" t="s">
        <v>103</v>
      </c>
      <c r="G1245" s="149" t="s">
        <v>103</v>
      </c>
      <c r="H1245" s="149" t="s">
        <v>103</v>
      </c>
      <c r="I1245" s="149" t="s">
        <v>103</v>
      </c>
      <c r="J1245" s="149" t="s">
        <v>103</v>
      </c>
      <c r="K1245" s="149" t="s">
        <v>103</v>
      </c>
      <c r="L1245" s="199">
        <v>294</v>
      </c>
      <c r="M1245" s="149" t="s">
        <v>103</v>
      </c>
      <c r="N1245" s="149" t="s">
        <v>103</v>
      </c>
      <c r="O1245" s="149" t="s">
        <v>103</v>
      </c>
      <c r="P1245" s="149" t="s">
        <v>103</v>
      </c>
      <c r="Q1245" s="149" t="s">
        <v>103</v>
      </c>
      <c r="R1245" s="149" t="s">
        <v>103</v>
      </c>
      <c r="S1245" s="149" t="s">
        <v>103</v>
      </c>
      <c r="T1245" s="149" t="s">
        <v>103</v>
      </c>
      <c r="U1245" s="199">
        <v>655</v>
      </c>
      <c r="V1245" s="149" t="s">
        <v>103</v>
      </c>
      <c r="W1245" s="149" t="s">
        <v>103</v>
      </c>
      <c r="X1245" s="149" t="s">
        <v>103</v>
      </c>
      <c r="Y1245" s="149" t="s">
        <v>103</v>
      </c>
      <c r="Z1245" s="149" t="s">
        <v>103</v>
      </c>
      <c r="AA1245" s="149" t="s">
        <v>103</v>
      </c>
      <c r="AB1245" s="149" t="s">
        <v>103</v>
      </c>
      <c r="AC1245" s="149" t="s">
        <v>103</v>
      </c>
      <c r="AD1245" s="199">
        <v>646</v>
      </c>
      <c r="AE1245" s="149" t="s">
        <v>103</v>
      </c>
      <c r="AF1245" s="149" t="s">
        <v>103</v>
      </c>
      <c r="AG1245" s="149" t="s">
        <v>103</v>
      </c>
      <c r="AH1245" s="149" t="s">
        <v>103</v>
      </c>
      <c r="AI1245" s="149" t="s">
        <v>103</v>
      </c>
      <c r="AJ1245" s="149" t="s">
        <v>103</v>
      </c>
      <c r="AK1245" s="149" t="s">
        <v>103</v>
      </c>
      <c r="AL1245" s="149" t="s">
        <v>103</v>
      </c>
      <c r="AM1245" s="199">
        <v>1595</v>
      </c>
    </row>
    <row r="1246" spans="1:39" s="115" customFormat="1" x14ac:dyDescent="0.2">
      <c r="A1246" s="116" t="s">
        <v>840</v>
      </c>
      <c r="B1246" s="120">
        <v>2015</v>
      </c>
      <c r="C1246" s="119" t="s">
        <v>56</v>
      </c>
      <c r="D1246" s="149" t="s">
        <v>103</v>
      </c>
      <c r="E1246" s="149" t="s">
        <v>103</v>
      </c>
      <c r="F1246" s="149" t="s">
        <v>103</v>
      </c>
      <c r="G1246" s="149" t="s">
        <v>103</v>
      </c>
      <c r="H1246" s="149" t="s">
        <v>103</v>
      </c>
      <c r="I1246" s="149" t="s">
        <v>103</v>
      </c>
      <c r="J1246" s="149" t="s">
        <v>103</v>
      </c>
      <c r="K1246" s="149" t="s">
        <v>103</v>
      </c>
      <c r="L1246" s="199">
        <v>320</v>
      </c>
      <c r="M1246" s="149" t="s">
        <v>103</v>
      </c>
      <c r="N1246" s="149" t="s">
        <v>103</v>
      </c>
      <c r="O1246" s="149" t="s">
        <v>103</v>
      </c>
      <c r="P1246" s="149" t="s">
        <v>103</v>
      </c>
      <c r="Q1246" s="149" t="s">
        <v>103</v>
      </c>
      <c r="R1246" s="149" t="s">
        <v>103</v>
      </c>
      <c r="S1246" s="149" t="s">
        <v>103</v>
      </c>
      <c r="T1246" s="149" t="s">
        <v>103</v>
      </c>
      <c r="U1246" s="199">
        <v>671</v>
      </c>
      <c r="V1246" s="149" t="s">
        <v>103</v>
      </c>
      <c r="W1246" s="149" t="s">
        <v>103</v>
      </c>
      <c r="X1246" s="149" t="s">
        <v>103</v>
      </c>
      <c r="Y1246" s="149" t="s">
        <v>103</v>
      </c>
      <c r="Z1246" s="149" t="s">
        <v>103</v>
      </c>
      <c r="AA1246" s="149" t="s">
        <v>103</v>
      </c>
      <c r="AB1246" s="149" t="s">
        <v>103</v>
      </c>
      <c r="AC1246" s="149" t="s">
        <v>103</v>
      </c>
      <c r="AD1246" s="199">
        <v>533</v>
      </c>
      <c r="AE1246" s="149" t="s">
        <v>103</v>
      </c>
      <c r="AF1246" s="149" t="s">
        <v>103</v>
      </c>
      <c r="AG1246" s="149" t="s">
        <v>103</v>
      </c>
      <c r="AH1246" s="149" t="s">
        <v>103</v>
      </c>
      <c r="AI1246" s="149" t="s">
        <v>103</v>
      </c>
      <c r="AJ1246" s="149" t="s">
        <v>103</v>
      </c>
      <c r="AK1246" s="149" t="s">
        <v>103</v>
      </c>
      <c r="AL1246" s="149" t="s">
        <v>103</v>
      </c>
      <c r="AM1246" s="199">
        <v>1524</v>
      </c>
    </row>
    <row r="1247" spans="1:39" s="115" customFormat="1" x14ac:dyDescent="0.2">
      <c r="A1247" s="116" t="s">
        <v>841</v>
      </c>
      <c r="B1247" s="120">
        <v>2015</v>
      </c>
      <c r="C1247" s="119" t="s">
        <v>57</v>
      </c>
      <c r="D1247" s="149" t="s">
        <v>103</v>
      </c>
      <c r="E1247" s="149" t="s">
        <v>103</v>
      </c>
      <c r="F1247" s="149" t="s">
        <v>103</v>
      </c>
      <c r="G1247" s="149" t="s">
        <v>103</v>
      </c>
      <c r="H1247" s="149" t="s">
        <v>103</v>
      </c>
      <c r="I1247" s="149" t="s">
        <v>103</v>
      </c>
      <c r="J1247" s="149" t="s">
        <v>103</v>
      </c>
      <c r="K1247" s="149" t="s">
        <v>103</v>
      </c>
      <c r="L1247" s="199">
        <v>168</v>
      </c>
      <c r="M1247" s="149" t="s">
        <v>103</v>
      </c>
      <c r="N1247" s="149" t="s">
        <v>103</v>
      </c>
      <c r="O1247" s="149" t="s">
        <v>103</v>
      </c>
      <c r="P1247" s="149" t="s">
        <v>103</v>
      </c>
      <c r="Q1247" s="149" t="s">
        <v>103</v>
      </c>
      <c r="R1247" s="149" t="s">
        <v>103</v>
      </c>
      <c r="S1247" s="149" t="s">
        <v>103</v>
      </c>
      <c r="T1247" s="149" t="s">
        <v>103</v>
      </c>
      <c r="U1247" s="199">
        <v>445</v>
      </c>
      <c r="V1247" s="149" t="s">
        <v>103</v>
      </c>
      <c r="W1247" s="149" t="s">
        <v>103</v>
      </c>
      <c r="X1247" s="149" t="s">
        <v>103</v>
      </c>
      <c r="Y1247" s="149" t="s">
        <v>103</v>
      </c>
      <c r="Z1247" s="149" t="s">
        <v>103</v>
      </c>
      <c r="AA1247" s="149" t="s">
        <v>103</v>
      </c>
      <c r="AB1247" s="149" t="s">
        <v>103</v>
      </c>
      <c r="AC1247" s="149" t="s">
        <v>103</v>
      </c>
      <c r="AD1247" s="199">
        <v>436</v>
      </c>
      <c r="AE1247" s="149" t="s">
        <v>103</v>
      </c>
      <c r="AF1247" s="149" t="s">
        <v>103</v>
      </c>
      <c r="AG1247" s="149" t="s">
        <v>103</v>
      </c>
      <c r="AH1247" s="149" t="s">
        <v>103</v>
      </c>
      <c r="AI1247" s="149" t="s">
        <v>103</v>
      </c>
      <c r="AJ1247" s="149" t="s">
        <v>103</v>
      </c>
      <c r="AK1247" s="149" t="s">
        <v>103</v>
      </c>
      <c r="AL1247" s="149" t="s">
        <v>103</v>
      </c>
      <c r="AM1247" s="199">
        <v>1049</v>
      </c>
    </row>
    <row r="1248" spans="1:39" s="115" customFormat="1" x14ac:dyDescent="0.2">
      <c r="A1248" s="116" t="s">
        <v>842</v>
      </c>
      <c r="B1248" s="120">
        <v>2015</v>
      </c>
      <c r="C1248" s="119" t="s">
        <v>58</v>
      </c>
      <c r="D1248" s="149" t="s">
        <v>103</v>
      </c>
      <c r="E1248" s="149" t="s">
        <v>103</v>
      </c>
      <c r="F1248" s="149" t="s">
        <v>103</v>
      </c>
      <c r="G1248" s="149" t="s">
        <v>103</v>
      </c>
      <c r="H1248" s="149" t="s">
        <v>103</v>
      </c>
      <c r="I1248" s="149" t="s">
        <v>103</v>
      </c>
      <c r="J1248" s="149" t="s">
        <v>103</v>
      </c>
      <c r="K1248" s="149" t="s">
        <v>103</v>
      </c>
      <c r="L1248" s="199">
        <v>204</v>
      </c>
      <c r="M1248" s="149" t="s">
        <v>103</v>
      </c>
      <c r="N1248" s="149" t="s">
        <v>103</v>
      </c>
      <c r="O1248" s="149" t="s">
        <v>103</v>
      </c>
      <c r="P1248" s="149" t="s">
        <v>103</v>
      </c>
      <c r="Q1248" s="149" t="s">
        <v>103</v>
      </c>
      <c r="R1248" s="149" t="s">
        <v>103</v>
      </c>
      <c r="S1248" s="149" t="s">
        <v>103</v>
      </c>
      <c r="T1248" s="149" t="s">
        <v>103</v>
      </c>
      <c r="U1248" s="199">
        <v>465</v>
      </c>
      <c r="V1248" s="149" t="s">
        <v>103</v>
      </c>
      <c r="W1248" s="149" t="s">
        <v>103</v>
      </c>
      <c r="X1248" s="149" t="s">
        <v>103</v>
      </c>
      <c r="Y1248" s="149" t="s">
        <v>103</v>
      </c>
      <c r="Z1248" s="149" t="s">
        <v>103</v>
      </c>
      <c r="AA1248" s="149" t="s">
        <v>103</v>
      </c>
      <c r="AB1248" s="149" t="s">
        <v>103</v>
      </c>
      <c r="AC1248" s="149" t="s">
        <v>103</v>
      </c>
      <c r="AD1248" s="199">
        <v>473</v>
      </c>
      <c r="AE1248" s="149" t="s">
        <v>103</v>
      </c>
      <c r="AF1248" s="149" t="s">
        <v>103</v>
      </c>
      <c r="AG1248" s="149" t="s">
        <v>103</v>
      </c>
      <c r="AH1248" s="149" t="s">
        <v>103</v>
      </c>
      <c r="AI1248" s="149" t="s">
        <v>103</v>
      </c>
      <c r="AJ1248" s="149" t="s">
        <v>103</v>
      </c>
      <c r="AK1248" s="149" t="s">
        <v>103</v>
      </c>
      <c r="AL1248" s="149" t="s">
        <v>103</v>
      </c>
      <c r="AM1248" s="199">
        <v>1142</v>
      </c>
    </row>
    <row r="1249" spans="1:39" x14ac:dyDescent="0.2">
      <c r="A1249" s="116" t="s">
        <v>843</v>
      </c>
      <c r="B1249" s="120">
        <v>2015</v>
      </c>
      <c r="C1249" s="119" t="s">
        <v>59</v>
      </c>
      <c r="D1249" s="149" t="s">
        <v>103</v>
      </c>
      <c r="E1249" s="149" t="s">
        <v>103</v>
      </c>
      <c r="F1249" s="149" t="s">
        <v>103</v>
      </c>
      <c r="G1249" s="149" t="s">
        <v>103</v>
      </c>
      <c r="H1249" s="149" t="s">
        <v>103</v>
      </c>
      <c r="I1249" s="149" t="s">
        <v>103</v>
      </c>
      <c r="J1249" s="149" t="s">
        <v>103</v>
      </c>
      <c r="K1249" s="149" t="s">
        <v>103</v>
      </c>
      <c r="L1249" s="199">
        <v>144</v>
      </c>
      <c r="M1249" s="149" t="s">
        <v>103</v>
      </c>
      <c r="N1249" s="149" t="s">
        <v>103</v>
      </c>
      <c r="O1249" s="149" t="s">
        <v>103</v>
      </c>
      <c r="P1249" s="149" t="s">
        <v>103</v>
      </c>
      <c r="Q1249" s="149" t="s">
        <v>103</v>
      </c>
      <c r="R1249" s="149" t="s">
        <v>103</v>
      </c>
      <c r="S1249" s="149" t="s">
        <v>103</v>
      </c>
      <c r="T1249" s="149" t="s">
        <v>103</v>
      </c>
      <c r="U1249" s="199">
        <v>381</v>
      </c>
      <c r="V1249" s="149" t="s">
        <v>103</v>
      </c>
      <c r="W1249" s="149" t="s">
        <v>103</v>
      </c>
      <c r="X1249" s="149" t="s">
        <v>103</v>
      </c>
      <c r="Y1249" s="149" t="s">
        <v>103</v>
      </c>
      <c r="Z1249" s="149" t="s">
        <v>103</v>
      </c>
      <c r="AA1249" s="149" t="s">
        <v>103</v>
      </c>
      <c r="AB1249" s="149" t="s">
        <v>103</v>
      </c>
      <c r="AC1249" s="149" t="s">
        <v>103</v>
      </c>
      <c r="AD1249" s="199">
        <v>378</v>
      </c>
      <c r="AE1249" s="149" t="s">
        <v>103</v>
      </c>
      <c r="AF1249" s="149" t="s">
        <v>103</v>
      </c>
      <c r="AG1249" s="149" t="s">
        <v>103</v>
      </c>
      <c r="AH1249" s="149" t="s">
        <v>103</v>
      </c>
      <c r="AI1249" s="149" t="s">
        <v>103</v>
      </c>
      <c r="AJ1249" s="149" t="s">
        <v>103</v>
      </c>
      <c r="AK1249" s="149" t="s">
        <v>103</v>
      </c>
      <c r="AL1249" s="149" t="s">
        <v>103</v>
      </c>
      <c r="AM1249" s="199">
        <v>903</v>
      </c>
    </row>
    <row r="1250" spans="1:39" x14ac:dyDescent="0.2">
      <c r="A1250" s="116" t="s">
        <v>844</v>
      </c>
      <c r="B1250" s="120">
        <v>2015</v>
      </c>
      <c r="C1250" s="119" t="s">
        <v>60</v>
      </c>
      <c r="D1250" s="149" t="s">
        <v>103</v>
      </c>
      <c r="E1250" s="149" t="s">
        <v>103</v>
      </c>
      <c r="F1250" s="149" t="s">
        <v>103</v>
      </c>
      <c r="G1250" s="149" t="s">
        <v>103</v>
      </c>
      <c r="H1250" s="149" t="s">
        <v>103</v>
      </c>
      <c r="I1250" s="149" t="s">
        <v>103</v>
      </c>
      <c r="J1250" s="149" t="s">
        <v>103</v>
      </c>
      <c r="K1250" s="149" t="s">
        <v>103</v>
      </c>
      <c r="L1250" s="199">
        <v>697</v>
      </c>
      <c r="M1250" s="149" t="s">
        <v>103</v>
      </c>
      <c r="N1250" s="149" t="s">
        <v>103</v>
      </c>
      <c r="O1250" s="149" t="s">
        <v>103</v>
      </c>
      <c r="P1250" s="149" t="s">
        <v>103</v>
      </c>
      <c r="Q1250" s="149" t="s">
        <v>103</v>
      </c>
      <c r="R1250" s="149" t="s">
        <v>103</v>
      </c>
      <c r="S1250" s="149" t="s">
        <v>103</v>
      </c>
      <c r="T1250" s="149" t="s">
        <v>103</v>
      </c>
      <c r="U1250" s="199">
        <v>1362</v>
      </c>
      <c r="V1250" s="149" t="s">
        <v>103</v>
      </c>
      <c r="W1250" s="149" t="s">
        <v>103</v>
      </c>
      <c r="X1250" s="149" t="s">
        <v>103</v>
      </c>
      <c r="Y1250" s="149" t="s">
        <v>103</v>
      </c>
      <c r="Z1250" s="149" t="s">
        <v>103</v>
      </c>
      <c r="AA1250" s="149" t="s">
        <v>103</v>
      </c>
      <c r="AB1250" s="149" t="s">
        <v>103</v>
      </c>
      <c r="AC1250" s="149" t="s">
        <v>103</v>
      </c>
      <c r="AD1250" s="199">
        <v>1492</v>
      </c>
      <c r="AE1250" s="149" t="s">
        <v>103</v>
      </c>
      <c r="AF1250" s="149" t="s">
        <v>103</v>
      </c>
      <c r="AG1250" s="149" t="s">
        <v>103</v>
      </c>
      <c r="AH1250" s="149" t="s">
        <v>103</v>
      </c>
      <c r="AI1250" s="149" t="s">
        <v>103</v>
      </c>
      <c r="AJ1250" s="149" t="s">
        <v>103</v>
      </c>
      <c r="AK1250" s="149" t="s">
        <v>103</v>
      </c>
      <c r="AL1250" s="149" t="s">
        <v>103</v>
      </c>
      <c r="AM1250" s="199">
        <v>3551</v>
      </c>
    </row>
    <row r="1251" spans="1:39" x14ac:dyDescent="0.2">
      <c r="A1251" s="116" t="s">
        <v>845</v>
      </c>
      <c r="B1251" s="120">
        <v>2015</v>
      </c>
      <c r="C1251" s="119" t="s">
        <v>61</v>
      </c>
      <c r="D1251" s="149" t="s">
        <v>103</v>
      </c>
      <c r="E1251" s="149" t="s">
        <v>103</v>
      </c>
      <c r="F1251" s="149" t="s">
        <v>103</v>
      </c>
      <c r="G1251" s="149" t="s">
        <v>103</v>
      </c>
      <c r="H1251" s="149" t="s">
        <v>103</v>
      </c>
      <c r="I1251" s="149" t="s">
        <v>103</v>
      </c>
      <c r="J1251" s="149" t="s">
        <v>103</v>
      </c>
      <c r="K1251" s="149" t="s">
        <v>103</v>
      </c>
      <c r="L1251" s="199">
        <v>60</v>
      </c>
      <c r="M1251" s="149" t="s">
        <v>103</v>
      </c>
      <c r="N1251" s="149" t="s">
        <v>103</v>
      </c>
      <c r="O1251" s="149" t="s">
        <v>103</v>
      </c>
      <c r="P1251" s="149" t="s">
        <v>103</v>
      </c>
      <c r="Q1251" s="149" t="s">
        <v>103</v>
      </c>
      <c r="R1251" s="149" t="s">
        <v>103</v>
      </c>
      <c r="S1251" s="149" t="s">
        <v>103</v>
      </c>
      <c r="T1251" s="149" t="s">
        <v>103</v>
      </c>
      <c r="U1251" s="199">
        <v>179</v>
      </c>
      <c r="V1251" s="149" t="s">
        <v>103</v>
      </c>
      <c r="W1251" s="149" t="s">
        <v>103</v>
      </c>
      <c r="X1251" s="149" t="s">
        <v>103</v>
      </c>
      <c r="Y1251" s="149" t="s">
        <v>103</v>
      </c>
      <c r="Z1251" s="149" t="s">
        <v>103</v>
      </c>
      <c r="AA1251" s="149" t="s">
        <v>103</v>
      </c>
      <c r="AB1251" s="149" t="s">
        <v>103</v>
      </c>
      <c r="AC1251" s="149" t="s">
        <v>103</v>
      </c>
      <c r="AD1251" s="199">
        <v>194</v>
      </c>
      <c r="AE1251" s="149" t="s">
        <v>103</v>
      </c>
      <c r="AF1251" s="149" t="s">
        <v>103</v>
      </c>
      <c r="AG1251" s="149" t="s">
        <v>103</v>
      </c>
      <c r="AH1251" s="149" t="s">
        <v>103</v>
      </c>
      <c r="AI1251" s="149" t="s">
        <v>103</v>
      </c>
      <c r="AJ1251" s="149" t="s">
        <v>103</v>
      </c>
      <c r="AK1251" s="149" t="s">
        <v>103</v>
      </c>
      <c r="AL1251" s="149" t="s">
        <v>103</v>
      </c>
      <c r="AM1251" s="199">
        <v>433</v>
      </c>
    </row>
    <row r="1252" spans="1:39" x14ac:dyDescent="0.2">
      <c r="A1252" s="116" t="s">
        <v>846</v>
      </c>
      <c r="B1252" s="120">
        <v>2015</v>
      </c>
      <c r="C1252" s="119" t="s">
        <v>62</v>
      </c>
      <c r="D1252" s="149" t="s">
        <v>103</v>
      </c>
      <c r="E1252" s="149" t="s">
        <v>103</v>
      </c>
      <c r="F1252" s="149" t="s">
        <v>103</v>
      </c>
      <c r="G1252" s="149" t="s">
        <v>103</v>
      </c>
      <c r="H1252" s="149" t="s">
        <v>103</v>
      </c>
      <c r="I1252" s="149" t="s">
        <v>103</v>
      </c>
      <c r="J1252" s="149" t="s">
        <v>103</v>
      </c>
      <c r="K1252" s="149" t="s">
        <v>103</v>
      </c>
      <c r="L1252" s="199">
        <v>431</v>
      </c>
      <c r="M1252" s="149" t="s">
        <v>103</v>
      </c>
      <c r="N1252" s="149" t="s">
        <v>103</v>
      </c>
      <c r="O1252" s="149" t="s">
        <v>103</v>
      </c>
      <c r="P1252" s="149" t="s">
        <v>103</v>
      </c>
      <c r="Q1252" s="149" t="s">
        <v>103</v>
      </c>
      <c r="R1252" s="149" t="s">
        <v>103</v>
      </c>
      <c r="S1252" s="149" t="s">
        <v>103</v>
      </c>
      <c r="T1252" s="149" t="s">
        <v>103</v>
      </c>
      <c r="U1252" s="199">
        <v>763</v>
      </c>
      <c r="V1252" s="149" t="s">
        <v>103</v>
      </c>
      <c r="W1252" s="149" t="s">
        <v>103</v>
      </c>
      <c r="X1252" s="149" t="s">
        <v>103</v>
      </c>
      <c r="Y1252" s="149" t="s">
        <v>103</v>
      </c>
      <c r="Z1252" s="149" t="s">
        <v>103</v>
      </c>
      <c r="AA1252" s="149" t="s">
        <v>103</v>
      </c>
      <c r="AB1252" s="149" t="s">
        <v>103</v>
      </c>
      <c r="AC1252" s="149" t="s">
        <v>103</v>
      </c>
      <c r="AD1252" s="199">
        <v>603</v>
      </c>
      <c r="AE1252" s="149" t="s">
        <v>103</v>
      </c>
      <c r="AF1252" s="149" t="s">
        <v>103</v>
      </c>
      <c r="AG1252" s="149" t="s">
        <v>103</v>
      </c>
      <c r="AH1252" s="149" t="s">
        <v>103</v>
      </c>
      <c r="AI1252" s="149" t="s">
        <v>103</v>
      </c>
      <c r="AJ1252" s="149" t="s">
        <v>103</v>
      </c>
      <c r="AK1252" s="149" t="s">
        <v>103</v>
      </c>
      <c r="AL1252" s="149" t="s">
        <v>103</v>
      </c>
      <c r="AM1252" s="199">
        <v>1797</v>
      </c>
    </row>
    <row r="1253" spans="1:39" x14ac:dyDescent="0.2">
      <c r="A1253" s="116" t="s">
        <v>847</v>
      </c>
      <c r="B1253" s="120">
        <v>2015</v>
      </c>
      <c r="C1253" s="119" t="s">
        <v>63</v>
      </c>
      <c r="D1253" s="149" t="s">
        <v>103</v>
      </c>
      <c r="E1253" s="149" t="s">
        <v>103</v>
      </c>
      <c r="F1253" s="149" t="s">
        <v>103</v>
      </c>
      <c r="G1253" s="149" t="s">
        <v>103</v>
      </c>
      <c r="H1253" s="149" t="s">
        <v>103</v>
      </c>
      <c r="I1253" s="149" t="s">
        <v>103</v>
      </c>
      <c r="J1253" s="149" t="s">
        <v>103</v>
      </c>
      <c r="K1253" s="149" t="s">
        <v>103</v>
      </c>
      <c r="L1253" s="199">
        <v>529</v>
      </c>
      <c r="M1253" s="149" t="s">
        <v>103</v>
      </c>
      <c r="N1253" s="149" t="s">
        <v>103</v>
      </c>
      <c r="O1253" s="149" t="s">
        <v>103</v>
      </c>
      <c r="P1253" s="149" t="s">
        <v>103</v>
      </c>
      <c r="Q1253" s="149" t="s">
        <v>103</v>
      </c>
      <c r="R1253" s="149" t="s">
        <v>103</v>
      </c>
      <c r="S1253" s="149" t="s">
        <v>103</v>
      </c>
      <c r="T1253" s="149" t="s">
        <v>103</v>
      </c>
      <c r="U1253" s="199">
        <v>986</v>
      </c>
      <c r="V1253" s="149" t="s">
        <v>103</v>
      </c>
      <c r="W1253" s="149" t="s">
        <v>103</v>
      </c>
      <c r="X1253" s="149" t="s">
        <v>103</v>
      </c>
      <c r="Y1253" s="149" t="s">
        <v>103</v>
      </c>
      <c r="Z1253" s="149" t="s">
        <v>103</v>
      </c>
      <c r="AA1253" s="149" t="s">
        <v>103</v>
      </c>
      <c r="AB1253" s="149" t="s">
        <v>103</v>
      </c>
      <c r="AC1253" s="149" t="s">
        <v>103</v>
      </c>
      <c r="AD1253" s="199">
        <v>981</v>
      </c>
      <c r="AE1253" s="149" t="s">
        <v>103</v>
      </c>
      <c r="AF1253" s="149" t="s">
        <v>103</v>
      </c>
      <c r="AG1253" s="149" t="s">
        <v>103</v>
      </c>
      <c r="AH1253" s="149" t="s">
        <v>103</v>
      </c>
      <c r="AI1253" s="149" t="s">
        <v>103</v>
      </c>
      <c r="AJ1253" s="149" t="s">
        <v>103</v>
      </c>
      <c r="AK1253" s="149" t="s">
        <v>103</v>
      </c>
      <c r="AL1253" s="149" t="s">
        <v>103</v>
      </c>
      <c r="AM1253" s="199">
        <v>2496</v>
      </c>
    </row>
    <row r="1254" spans="1:39" x14ac:dyDescent="0.2">
      <c r="A1254" s="116" t="s">
        <v>848</v>
      </c>
      <c r="B1254" s="120">
        <v>2015</v>
      </c>
      <c r="C1254" s="119" t="s">
        <v>64</v>
      </c>
      <c r="D1254" s="149" t="s">
        <v>103</v>
      </c>
      <c r="E1254" s="149" t="s">
        <v>103</v>
      </c>
      <c r="F1254" s="149" t="s">
        <v>103</v>
      </c>
      <c r="G1254" s="149" t="s">
        <v>103</v>
      </c>
      <c r="H1254" s="149" t="s">
        <v>103</v>
      </c>
      <c r="I1254" s="149" t="s">
        <v>103</v>
      </c>
      <c r="J1254" s="149" t="s">
        <v>103</v>
      </c>
      <c r="K1254" s="149" t="s">
        <v>103</v>
      </c>
      <c r="L1254" s="199">
        <v>1262</v>
      </c>
      <c r="M1254" s="149" t="s">
        <v>103</v>
      </c>
      <c r="N1254" s="149" t="s">
        <v>103</v>
      </c>
      <c r="O1254" s="149" t="s">
        <v>103</v>
      </c>
      <c r="P1254" s="149" t="s">
        <v>103</v>
      </c>
      <c r="Q1254" s="149" t="s">
        <v>103</v>
      </c>
      <c r="R1254" s="149" t="s">
        <v>103</v>
      </c>
      <c r="S1254" s="149" t="s">
        <v>103</v>
      </c>
      <c r="T1254" s="149" t="s">
        <v>103</v>
      </c>
      <c r="U1254" s="199">
        <v>2517</v>
      </c>
      <c r="V1254" s="149" t="s">
        <v>103</v>
      </c>
      <c r="W1254" s="149" t="s">
        <v>103</v>
      </c>
      <c r="X1254" s="149" t="s">
        <v>103</v>
      </c>
      <c r="Y1254" s="149" t="s">
        <v>103</v>
      </c>
      <c r="Z1254" s="149" t="s">
        <v>103</v>
      </c>
      <c r="AA1254" s="149" t="s">
        <v>103</v>
      </c>
      <c r="AB1254" s="149" t="s">
        <v>103</v>
      </c>
      <c r="AC1254" s="149" t="s">
        <v>103</v>
      </c>
      <c r="AD1254" s="199">
        <v>1886</v>
      </c>
      <c r="AE1254" s="149" t="s">
        <v>103</v>
      </c>
      <c r="AF1254" s="149" t="s">
        <v>103</v>
      </c>
      <c r="AG1254" s="149" t="s">
        <v>103</v>
      </c>
      <c r="AH1254" s="149" t="s">
        <v>103</v>
      </c>
      <c r="AI1254" s="149" t="s">
        <v>103</v>
      </c>
      <c r="AJ1254" s="149" t="s">
        <v>103</v>
      </c>
      <c r="AK1254" s="149" t="s">
        <v>103</v>
      </c>
      <c r="AL1254" s="149" t="s">
        <v>103</v>
      </c>
      <c r="AM1254" s="199">
        <v>5665</v>
      </c>
    </row>
    <row r="1255" spans="1:39" x14ac:dyDescent="0.2">
      <c r="A1255" s="116" t="s">
        <v>849</v>
      </c>
      <c r="B1255" s="120">
        <v>2015</v>
      </c>
      <c r="C1255" s="119" t="s">
        <v>65</v>
      </c>
      <c r="D1255" s="149" t="s">
        <v>103</v>
      </c>
      <c r="E1255" s="149" t="s">
        <v>103</v>
      </c>
      <c r="F1255" s="149" t="s">
        <v>103</v>
      </c>
      <c r="G1255" s="149" t="s">
        <v>103</v>
      </c>
      <c r="H1255" s="149" t="s">
        <v>103</v>
      </c>
      <c r="I1255" s="149" t="s">
        <v>103</v>
      </c>
      <c r="J1255" s="149" t="s">
        <v>103</v>
      </c>
      <c r="K1255" s="149" t="s">
        <v>103</v>
      </c>
      <c r="L1255" s="199">
        <v>277</v>
      </c>
      <c r="M1255" s="149" t="s">
        <v>103</v>
      </c>
      <c r="N1255" s="149" t="s">
        <v>103</v>
      </c>
      <c r="O1255" s="149" t="s">
        <v>103</v>
      </c>
      <c r="P1255" s="149" t="s">
        <v>103</v>
      </c>
      <c r="Q1255" s="149" t="s">
        <v>103</v>
      </c>
      <c r="R1255" s="149" t="s">
        <v>103</v>
      </c>
      <c r="S1255" s="149" t="s">
        <v>103</v>
      </c>
      <c r="T1255" s="149" t="s">
        <v>103</v>
      </c>
      <c r="U1255" s="199">
        <v>684</v>
      </c>
      <c r="V1255" s="149" t="s">
        <v>103</v>
      </c>
      <c r="W1255" s="149" t="s">
        <v>103</v>
      </c>
      <c r="X1255" s="149" t="s">
        <v>103</v>
      </c>
      <c r="Y1255" s="149" t="s">
        <v>103</v>
      </c>
      <c r="Z1255" s="149" t="s">
        <v>103</v>
      </c>
      <c r="AA1255" s="149" t="s">
        <v>103</v>
      </c>
      <c r="AB1255" s="149" t="s">
        <v>103</v>
      </c>
      <c r="AC1255" s="149" t="s">
        <v>103</v>
      </c>
      <c r="AD1255" s="199">
        <v>691</v>
      </c>
      <c r="AE1255" s="149" t="s">
        <v>103</v>
      </c>
      <c r="AF1255" s="149" t="s">
        <v>103</v>
      </c>
      <c r="AG1255" s="149" t="s">
        <v>103</v>
      </c>
      <c r="AH1255" s="149" t="s">
        <v>103</v>
      </c>
      <c r="AI1255" s="149" t="s">
        <v>103</v>
      </c>
      <c r="AJ1255" s="149" t="s">
        <v>103</v>
      </c>
      <c r="AK1255" s="149" t="s">
        <v>103</v>
      </c>
      <c r="AL1255" s="149" t="s">
        <v>103</v>
      </c>
      <c r="AM1255" s="199">
        <v>1652</v>
      </c>
    </row>
    <row r="1256" spans="1:39" x14ac:dyDescent="0.2">
      <c r="A1256" s="116" t="s">
        <v>850</v>
      </c>
      <c r="B1256" s="120">
        <v>2015</v>
      </c>
      <c r="C1256" s="119" t="s">
        <v>66</v>
      </c>
      <c r="D1256" s="149" t="s">
        <v>103</v>
      </c>
      <c r="E1256" s="149" t="s">
        <v>103</v>
      </c>
      <c r="F1256" s="149" t="s">
        <v>103</v>
      </c>
      <c r="G1256" s="149" t="s">
        <v>103</v>
      </c>
      <c r="H1256" s="149" t="s">
        <v>103</v>
      </c>
      <c r="I1256" s="149" t="s">
        <v>103</v>
      </c>
      <c r="J1256" s="149" t="s">
        <v>103</v>
      </c>
      <c r="K1256" s="149" t="s">
        <v>103</v>
      </c>
      <c r="L1256" s="199">
        <v>207</v>
      </c>
      <c r="M1256" s="149" t="s">
        <v>103</v>
      </c>
      <c r="N1256" s="149" t="s">
        <v>103</v>
      </c>
      <c r="O1256" s="149" t="s">
        <v>103</v>
      </c>
      <c r="P1256" s="149" t="s">
        <v>103</v>
      </c>
      <c r="Q1256" s="149" t="s">
        <v>103</v>
      </c>
      <c r="R1256" s="149" t="s">
        <v>103</v>
      </c>
      <c r="S1256" s="149" t="s">
        <v>103</v>
      </c>
      <c r="T1256" s="149" t="s">
        <v>103</v>
      </c>
      <c r="U1256" s="199">
        <v>480</v>
      </c>
      <c r="V1256" s="149" t="s">
        <v>103</v>
      </c>
      <c r="W1256" s="149" t="s">
        <v>103</v>
      </c>
      <c r="X1256" s="149" t="s">
        <v>103</v>
      </c>
      <c r="Y1256" s="149" t="s">
        <v>103</v>
      </c>
      <c r="Z1256" s="149" t="s">
        <v>103</v>
      </c>
      <c r="AA1256" s="149" t="s">
        <v>103</v>
      </c>
      <c r="AB1256" s="149" t="s">
        <v>103</v>
      </c>
      <c r="AC1256" s="149" t="s">
        <v>103</v>
      </c>
      <c r="AD1256" s="199">
        <v>369</v>
      </c>
      <c r="AE1256" s="149" t="s">
        <v>103</v>
      </c>
      <c r="AF1256" s="149" t="s">
        <v>103</v>
      </c>
      <c r="AG1256" s="149" t="s">
        <v>103</v>
      </c>
      <c r="AH1256" s="149" t="s">
        <v>103</v>
      </c>
      <c r="AI1256" s="149" t="s">
        <v>103</v>
      </c>
      <c r="AJ1256" s="149" t="s">
        <v>103</v>
      </c>
      <c r="AK1256" s="149" t="s">
        <v>103</v>
      </c>
      <c r="AL1256" s="149" t="s">
        <v>103</v>
      </c>
      <c r="AM1256" s="199">
        <v>1056</v>
      </c>
    </row>
    <row r="1257" spans="1:39" x14ac:dyDescent="0.2">
      <c r="A1257" s="116" t="s">
        <v>851</v>
      </c>
      <c r="B1257" s="120">
        <v>2015</v>
      </c>
      <c r="C1257" s="119" t="s">
        <v>67</v>
      </c>
      <c r="D1257" s="149" t="s">
        <v>103</v>
      </c>
      <c r="E1257" s="149" t="s">
        <v>103</v>
      </c>
      <c r="F1257" s="149" t="s">
        <v>103</v>
      </c>
      <c r="G1257" s="149" t="s">
        <v>103</v>
      </c>
      <c r="H1257" s="149" t="s">
        <v>103</v>
      </c>
      <c r="I1257" s="149" t="s">
        <v>103</v>
      </c>
      <c r="J1257" s="149" t="s">
        <v>103</v>
      </c>
      <c r="K1257" s="149" t="s">
        <v>103</v>
      </c>
      <c r="L1257" s="199">
        <v>143</v>
      </c>
      <c r="M1257" s="149" t="s">
        <v>103</v>
      </c>
      <c r="N1257" s="149" t="s">
        <v>103</v>
      </c>
      <c r="O1257" s="149" t="s">
        <v>103</v>
      </c>
      <c r="P1257" s="149" t="s">
        <v>103</v>
      </c>
      <c r="Q1257" s="149" t="s">
        <v>103</v>
      </c>
      <c r="R1257" s="149" t="s">
        <v>103</v>
      </c>
      <c r="S1257" s="149" t="s">
        <v>103</v>
      </c>
      <c r="T1257" s="149" t="s">
        <v>103</v>
      </c>
      <c r="U1257" s="199">
        <v>276</v>
      </c>
      <c r="V1257" s="149" t="s">
        <v>103</v>
      </c>
      <c r="W1257" s="149" t="s">
        <v>103</v>
      </c>
      <c r="X1257" s="149" t="s">
        <v>103</v>
      </c>
      <c r="Y1257" s="149" t="s">
        <v>103</v>
      </c>
      <c r="Z1257" s="149" t="s">
        <v>103</v>
      </c>
      <c r="AA1257" s="149" t="s">
        <v>103</v>
      </c>
      <c r="AB1257" s="149" t="s">
        <v>103</v>
      </c>
      <c r="AC1257" s="149" t="s">
        <v>103</v>
      </c>
      <c r="AD1257" s="199">
        <v>226</v>
      </c>
      <c r="AE1257" s="149" t="s">
        <v>103</v>
      </c>
      <c r="AF1257" s="149" t="s">
        <v>103</v>
      </c>
      <c r="AG1257" s="149" t="s">
        <v>103</v>
      </c>
      <c r="AH1257" s="149" t="s">
        <v>103</v>
      </c>
      <c r="AI1257" s="149" t="s">
        <v>103</v>
      </c>
      <c r="AJ1257" s="149" t="s">
        <v>103</v>
      </c>
      <c r="AK1257" s="149" t="s">
        <v>103</v>
      </c>
      <c r="AL1257" s="149" t="s">
        <v>103</v>
      </c>
      <c r="AM1257" s="199">
        <v>645</v>
      </c>
    </row>
    <row r="1258" spans="1:39" x14ac:dyDescent="0.2">
      <c r="A1258" s="116" t="s">
        <v>852</v>
      </c>
      <c r="B1258" s="120">
        <v>2015</v>
      </c>
      <c r="C1258" s="119" t="s">
        <v>68</v>
      </c>
      <c r="D1258" s="149" t="s">
        <v>103</v>
      </c>
      <c r="E1258" s="149" t="s">
        <v>103</v>
      </c>
      <c r="F1258" s="149" t="s">
        <v>103</v>
      </c>
      <c r="G1258" s="149" t="s">
        <v>103</v>
      </c>
      <c r="H1258" s="149" t="s">
        <v>103</v>
      </c>
      <c r="I1258" s="149" t="s">
        <v>103</v>
      </c>
      <c r="J1258" s="149" t="s">
        <v>103</v>
      </c>
      <c r="K1258" s="149" t="s">
        <v>103</v>
      </c>
      <c r="L1258" s="199">
        <v>174</v>
      </c>
      <c r="M1258" s="149" t="s">
        <v>103</v>
      </c>
      <c r="N1258" s="149" t="s">
        <v>103</v>
      </c>
      <c r="O1258" s="149" t="s">
        <v>103</v>
      </c>
      <c r="P1258" s="149" t="s">
        <v>103</v>
      </c>
      <c r="Q1258" s="149" t="s">
        <v>103</v>
      </c>
      <c r="R1258" s="149" t="s">
        <v>103</v>
      </c>
      <c r="S1258" s="149" t="s">
        <v>103</v>
      </c>
      <c r="T1258" s="149" t="s">
        <v>103</v>
      </c>
      <c r="U1258" s="199">
        <v>419</v>
      </c>
      <c r="V1258" s="149" t="s">
        <v>103</v>
      </c>
      <c r="W1258" s="149" t="s">
        <v>103</v>
      </c>
      <c r="X1258" s="149" t="s">
        <v>103</v>
      </c>
      <c r="Y1258" s="149" t="s">
        <v>103</v>
      </c>
      <c r="Z1258" s="149" t="s">
        <v>103</v>
      </c>
      <c r="AA1258" s="149" t="s">
        <v>103</v>
      </c>
      <c r="AB1258" s="149" t="s">
        <v>103</v>
      </c>
      <c r="AC1258" s="149" t="s">
        <v>103</v>
      </c>
      <c r="AD1258" s="199">
        <v>407</v>
      </c>
      <c r="AE1258" s="149" t="s">
        <v>103</v>
      </c>
      <c r="AF1258" s="149" t="s">
        <v>103</v>
      </c>
      <c r="AG1258" s="149" t="s">
        <v>103</v>
      </c>
      <c r="AH1258" s="149" t="s">
        <v>103</v>
      </c>
      <c r="AI1258" s="149" t="s">
        <v>103</v>
      </c>
      <c r="AJ1258" s="149" t="s">
        <v>103</v>
      </c>
      <c r="AK1258" s="149" t="s">
        <v>103</v>
      </c>
      <c r="AL1258" s="149" t="s">
        <v>103</v>
      </c>
      <c r="AM1258" s="199">
        <v>1000</v>
      </c>
    </row>
    <row r="1259" spans="1:39" x14ac:dyDescent="0.2">
      <c r="A1259" s="116" t="s">
        <v>853</v>
      </c>
      <c r="B1259" s="120">
        <v>2015</v>
      </c>
      <c r="C1259" s="119" t="s">
        <v>69</v>
      </c>
      <c r="D1259" s="149" t="s">
        <v>103</v>
      </c>
      <c r="E1259" s="149" t="s">
        <v>103</v>
      </c>
      <c r="F1259" s="149" t="s">
        <v>103</v>
      </c>
      <c r="G1259" s="149" t="s">
        <v>103</v>
      </c>
      <c r="H1259" s="149" t="s">
        <v>103</v>
      </c>
      <c r="I1259" s="149" t="s">
        <v>103</v>
      </c>
      <c r="J1259" s="149" t="s">
        <v>103</v>
      </c>
      <c r="K1259" s="149" t="s">
        <v>103</v>
      </c>
      <c r="L1259" s="199">
        <v>379</v>
      </c>
      <c r="M1259" s="149" t="s">
        <v>103</v>
      </c>
      <c r="N1259" s="149" t="s">
        <v>103</v>
      </c>
      <c r="O1259" s="149" t="s">
        <v>103</v>
      </c>
      <c r="P1259" s="149" t="s">
        <v>103</v>
      </c>
      <c r="Q1259" s="149" t="s">
        <v>103</v>
      </c>
      <c r="R1259" s="149" t="s">
        <v>103</v>
      </c>
      <c r="S1259" s="149" t="s">
        <v>103</v>
      </c>
      <c r="T1259" s="149" t="s">
        <v>103</v>
      </c>
      <c r="U1259" s="199">
        <v>701</v>
      </c>
      <c r="V1259" s="149" t="s">
        <v>103</v>
      </c>
      <c r="W1259" s="149" t="s">
        <v>103</v>
      </c>
      <c r="X1259" s="149" t="s">
        <v>103</v>
      </c>
      <c r="Y1259" s="149" t="s">
        <v>103</v>
      </c>
      <c r="Z1259" s="149" t="s">
        <v>103</v>
      </c>
      <c r="AA1259" s="149" t="s">
        <v>103</v>
      </c>
      <c r="AB1259" s="149" t="s">
        <v>103</v>
      </c>
      <c r="AC1259" s="149" t="s">
        <v>103</v>
      </c>
      <c r="AD1259" s="199">
        <v>583</v>
      </c>
      <c r="AE1259" s="149" t="s">
        <v>103</v>
      </c>
      <c r="AF1259" s="149" t="s">
        <v>103</v>
      </c>
      <c r="AG1259" s="149" t="s">
        <v>103</v>
      </c>
      <c r="AH1259" s="149" t="s">
        <v>103</v>
      </c>
      <c r="AI1259" s="149" t="s">
        <v>103</v>
      </c>
      <c r="AJ1259" s="149" t="s">
        <v>103</v>
      </c>
      <c r="AK1259" s="149" t="s">
        <v>103</v>
      </c>
      <c r="AL1259" s="149" t="s">
        <v>103</v>
      </c>
      <c r="AM1259" s="199">
        <v>1663</v>
      </c>
    </row>
    <row r="1260" spans="1:39" x14ac:dyDescent="0.2">
      <c r="A1260" s="116" t="s">
        <v>854</v>
      </c>
      <c r="B1260" s="120">
        <v>2015</v>
      </c>
      <c r="C1260" s="119" t="s">
        <v>70</v>
      </c>
      <c r="D1260" s="149" t="s">
        <v>103</v>
      </c>
      <c r="E1260" s="149" t="s">
        <v>103</v>
      </c>
      <c r="F1260" s="149" t="s">
        <v>103</v>
      </c>
      <c r="G1260" s="149" t="s">
        <v>103</v>
      </c>
      <c r="H1260" s="149" t="s">
        <v>103</v>
      </c>
      <c r="I1260" s="149" t="s">
        <v>103</v>
      </c>
      <c r="J1260" s="149" t="s">
        <v>103</v>
      </c>
      <c r="K1260" s="149" t="s">
        <v>103</v>
      </c>
      <c r="L1260" s="199">
        <v>678</v>
      </c>
      <c r="M1260" s="149" t="s">
        <v>103</v>
      </c>
      <c r="N1260" s="149" t="s">
        <v>103</v>
      </c>
      <c r="O1260" s="149" t="s">
        <v>103</v>
      </c>
      <c r="P1260" s="149" t="s">
        <v>103</v>
      </c>
      <c r="Q1260" s="149" t="s">
        <v>103</v>
      </c>
      <c r="R1260" s="149" t="s">
        <v>103</v>
      </c>
      <c r="S1260" s="149" t="s">
        <v>103</v>
      </c>
      <c r="T1260" s="149" t="s">
        <v>103</v>
      </c>
      <c r="U1260" s="199">
        <v>1412</v>
      </c>
      <c r="V1260" s="149" t="s">
        <v>103</v>
      </c>
      <c r="W1260" s="149" t="s">
        <v>103</v>
      </c>
      <c r="X1260" s="149" t="s">
        <v>103</v>
      </c>
      <c r="Y1260" s="149" t="s">
        <v>103</v>
      </c>
      <c r="Z1260" s="149" t="s">
        <v>103</v>
      </c>
      <c r="AA1260" s="149" t="s">
        <v>103</v>
      </c>
      <c r="AB1260" s="149" t="s">
        <v>103</v>
      </c>
      <c r="AC1260" s="149" t="s">
        <v>103</v>
      </c>
      <c r="AD1260" s="199">
        <v>997</v>
      </c>
      <c r="AE1260" s="149" t="s">
        <v>103</v>
      </c>
      <c r="AF1260" s="149" t="s">
        <v>103</v>
      </c>
      <c r="AG1260" s="149" t="s">
        <v>103</v>
      </c>
      <c r="AH1260" s="149" t="s">
        <v>103</v>
      </c>
      <c r="AI1260" s="149" t="s">
        <v>103</v>
      </c>
      <c r="AJ1260" s="149" t="s">
        <v>103</v>
      </c>
      <c r="AK1260" s="149" t="s">
        <v>103</v>
      </c>
      <c r="AL1260" s="149" t="s">
        <v>103</v>
      </c>
      <c r="AM1260" s="199">
        <v>3087</v>
      </c>
    </row>
    <row r="1261" spans="1:39" x14ac:dyDescent="0.2">
      <c r="A1261" s="116" t="s">
        <v>855</v>
      </c>
      <c r="B1261" s="120">
        <v>2015</v>
      </c>
      <c r="C1261" s="119" t="s">
        <v>71</v>
      </c>
      <c r="D1261" s="149" t="s">
        <v>103</v>
      </c>
      <c r="E1261" s="149" t="s">
        <v>103</v>
      </c>
      <c r="F1261" s="149" t="s">
        <v>103</v>
      </c>
      <c r="G1261" s="149" t="s">
        <v>103</v>
      </c>
      <c r="H1261" s="149" t="s">
        <v>103</v>
      </c>
      <c r="I1261" s="149" t="s">
        <v>103</v>
      </c>
      <c r="J1261" s="149" t="s">
        <v>103</v>
      </c>
      <c r="K1261" s="149" t="s">
        <v>103</v>
      </c>
      <c r="L1261" s="199">
        <v>44</v>
      </c>
      <c r="M1261" s="149" t="s">
        <v>103</v>
      </c>
      <c r="N1261" s="149" t="s">
        <v>103</v>
      </c>
      <c r="O1261" s="149" t="s">
        <v>103</v>
      </c>
      <c r="P1261" s="149" t="s">
        <v>103</v>
      </c>
      <c r="Q1261" s="149" t="s">
        <v>103</v>
      </c>
      <c r="R1261" s="149" t="s">
        <v>103</v>
      </c>
      <c r="S1261" s="149" t="s">
        <v>103</v>
      </c>
      <c r="T1261" s="149" t="s">
        <v>103</v>
      </c>
      <c r="U1261" s="199">
        <v>86</v>
      </c>
      <c r="V1261" s="149" t="s">
        <v>103</v>
      </c>
      <c r="W1261" s="149" t="s">
        <v>103</v>
      </c>
      <c r="X1261" s="149" t="s">
        <v>103</v>
      </c>
      <c r="Y1261" s="149" t="s">
        <v>103</v>
      </c>
      <c r="Z1261" s="149" t="s">
        <v>103</v>
      </c>
      <c r="AA1261" s="149" t="s">
        <v>103</v>
      </c>
      <c r="AB1261" s="149" t="s">
        <v>103</v>
      </c>
      <c r="AC1261" s="149" t="s">
        <v>103</v>
      </c>
      <c r="AD1261" s="199">
        <v>104</v>
      </c>
      <c r="AE1261" s="149" t="s">
        <v>103</v>
      </c>
      <c r="AF1261" s="149" t="s">
        <v>103</v>
      </c>
      <c r="AG1261" s="149" t="s">
        <v>103</v>
      </c>
      <c r="AH1261" s="149" t="s">
        <v>103</v>
      </c>
      <c r="AI1261" s="149" t="s">
        <v>103</v>
      </c>
      <c r="AJ1261" s="149" t="s">
        <v>103</v>
      </c>
      <c r="AK1261" s="149" t="s">
        <v>103</v>
      </c>
      <c r="AL1261" s="149" t="s">
        <v>103</v>
      </c>
      <c r="AM1261" s="199">
        <v>234</v>
      </c>
    </row>
    <row r="1262" spans="1:39" x14ac:dyDescent="0.2">
      <c r="A1262" s="116" t="s">
        <v>856</v>
      </c>
      <c r="B1262" s="120">
        <v>2015</v>
      </c>
      <c r="C1262" s="119" t="s">
        <v>72</v>
      </c>
      <c r="D1262" s="149" t="s">
        <v>103</v>
      </c>
      <c r="E1262" s="149" t="s">
        <v>103</v>
      </c>
      <c r="F1262" s="149" t="s">
        <v>103</v>
      </c>
      <c r="G1262" s="149" t="s">
        <v>103</v>
      </c>
      <c r="H1262" s="149" t="s">
        <v>103</v>
      </c>
      <c r="I1262" s="149" t="s">
        <v>103</v>
      </c>
      <c r="J1262" s="149" t="s">
        <v>103</v>
      </c>
      <c r="K1262" s="149" t="s">
        <v>103</v>
      </c>
      <c r="L1262" s="199">
        <v>173</v>
      </c>
      <c r="M1262" s="149" t="s">
        <v>103</v>
      </c>
      <c r="N1262" s="149" t="s">
        <v>103</v>
      </c>
      <c r="O1262" s="149" t="s">
        <v>103</v>
      </c>
      <c r="P1262" s="149" t="s">
        <v>103</v>
      </c>
      <c r="Q1262" s="149" t="s">
        <v>103</v>
      </c>
      <c r="R1262" s="149" t="s">
        <v>103</v>
      </c>
      <c r="S1262" s="149" t="s">
        <v>103</v>
      </c>
      <c r="T1262" s="149" t="s">
        <v>103</v>
      </c>
      <c r="U1262" s="199">
        <v>449</v>
      </c>
      <c r="V1262" s="149" t="s">
        <v>103</v>
      </c>
      <c r="W1262" s="149" t="s">
        <v>103</v>
      </c>
      <c r="X1262" s="149" t="s">
        <v>103</v>
      </c>
      <c r="Y1262" s="149" t="s">
        <v>103</v>
      </c>
      <c r="Z1262" s="149" t="s">
        <v>103</v>
      </c>
      <c r="AA1262" s="149" t="s">
        <v>103</v>
      </c>
      <c r="AB1262" s="149" t="s">
        <v>103</v>
      </c>
      <c r="AC1262" s="149" t="s">
        <v>103</v>
      </c>
      <c r="AD1262" s="199">
        <v>566</v>
      </c>
      <c r="AE1262" s="149" t="s">
        <v>103</v>
      </c>
      <c r="AF1262" s="149" t="s">
        <v>103</v>
      </c>
      <c r="AG1262" s="149" t="s">
        <v>103</v>
      </c>
      <c r="AH1262" s="149" t="s">
        <v>103</v>
      </c>
      <c r="AI1262" s="149" t="s">
        <v>103</v>
      </c>
      <c r="AJ1262" s="149" t="s">
        <v>103</v>
      </c>
      <c r="AK1262" s="149" t="s">
        <v>103</v>
      </c>
      <c r="AL1262" s="149" t="s">
        <v>103</v>
      </c>
      <c r="AM1262" s="199">
        <v>1188</v>
      </c>
    </row>
    <row r="1263" spans="1:39" x14ac:dyDescent="0.2">
      <c r="A1263" s="116" t="s">
        <v>857</v>
      </c>
      <c r="B1263" s="120">
        <v>2015</v>
      </c>
      <c r="C1263" s="119" t="s">
        <v>73</v>
      </c>
      <c r="D1263" s="149" t="s">
        <v>103</v>
      </c>
      <c r="E1263" s="149" t="s">
        <v>103</v>
      </c>
      <c r="F1263" s="149" t="s">
        <v>103</v>
      </c>
      <c r="G1263" s="149" t="s">
        <v>103</v>
      </c>
      <c r="H1263" s="149" t="s">
        <v>103</v>
      </c>
      <c r="I1263" s="149" t="s">
        <v>103</v>
      </c>
      <c r="J1263" s="149" t="s">
        <v>103</v>
      </c>
      <c r="K1263" s="149" t="s">
        <v>103</v>
      </c>
      <c r="L1263" s="199">
        <v>382</v>
      </c>
      <c r="M1263" s="149" t="s">
        <v>103</v>
      </c>
      <c r="N1263" s="149" t="s">
        <v>103</v>
      </c>
      <c r="O1263" s="149" t="s">
        <v>103</v>
      </c>
      <c r="P1263" s="149" t="s">
        <v>103</v>
      </c>
      <c r="Q1263" s="149" t="s">
        <v>103</v>
      </c>
      <c r="R1263" s="149" t="s">
        <v>103</v>
      </c>
      <c r="S1263" s="149" t="s">
        <v>103</v>
      </c>
      <c r="T1263" s="149" t="s">
        <v>103</v>
      </c>
      <c r="U1263" s="199">
        <v>755</v>
      </c>
      <c r="V1263" s="149" t="s">
        <v>103</v>
      </c>
      <c r="W1263" s="149" t="s">
        <v>103</v>
      </c>
      <c r="X1263" s="149" t="s">
        <v>103</v>
      </c>
      <c r="Y1263" s="149" t="s">
        <v>103</v>
      </c>
      <c r="Z1263" s="149" t="s">
        <v>103</v>
      </c>
      <c r="AA1263" s="149" t="s">
        <v>103</v>
      </c>
      <c r="AB1263" s="149" t="s">
        <v>103</v>
      </c>
      <c r="AC1263" s="149" t="s">
        <v>103</v>
      </c>
      <c r="AD1263" s="199">
        <v>597</v>
      </c>
      <c r="AE1263" s="149" t="s">
        <v>103</v>
      </c>
      <c r="AF1263" s="149" t="s">
        <v>103</v>
      </c>
      <c r="AG1263" s="149" t="s">
        <v>103</v>
      </c>
      <c r="AH1263" s="149" t="s">
        <v>103</v>
      </c>
      <c r="AI1263" s="149" t="s">
        <v>103</v>
      </c>
      <c r="AJ1263" s="149" t="s">
        <v>103</v>
      </c>
      <c r="AK1263" s="149" t="s">
        <v>103</v>
      </c>
      <c r="AL1263" s="149" t="s">
        <v>103</v>
      </c>
      <c r="AM1263" s="199">
        <v>1734</v>
      </c>
    </row>
    <row r="1264" spans="1:39" x14ac:dyDescent="0.2">
      <c r="A1264" s="116" t="s">
        <v>858</v>
      </c>
      <c r="B1264" s="120">
        <v>2015</v>
      </c>
      <c r="C1264" s="119" t="s">
        <v>74</v>
      </c>
      <c r="D1264" s="149" t="s">
        <v>103</v>
      </c>
      <c r="E1264" s="149" t="s">
        <v>103</v>
      </c>
      <c r="F1264" s="149" t="s">
        <v>103</v>
      </c>
      <c r="G1264" s="149" t="s">
        <v>103</v>
      </c>
      <c r="H1264" s="149" t="s">
        <v>103</v>
      </c>
      <c r="I1264" s="149" t="s">
        <v>103</v>
      </c>
      <c r="J1264" s="149" t="s">
        <v>103</v>
      </c>
      <c r="K1264" s="149" t="s">
        <v>103</v>
      </c>
      <c r="L1264" s="199">
        <v>168</v>
      </c>
      <c r="M1264" s="149" t="s">
        <v>103</v>
      </c>
      <c r="N1264" s="149" t="s">
        <v>103</v>
      </c>
      <c r="O1264" s="149" t="s">
        <v>103</v>
      </c>
      <c r="P1264" s="149" t="s">
        <v>103</v>
      </c>
      <c r="Q1264" s="149" t="s">
        <v>103</v>
      </c>
      <c r="R1264" s="149" t="s">
        <v>103</v>
      </c>
      <c r="S1264" s="149" t="s">
        <v>103</v>
      </c>
      <c r="T1264" s="149" t="s">
        <v>103</v>
      </c>
      <c r="U1264" s="199">
        <v>475</v>
      </c>
      <c r="V1264" s="149" t="s">
        <v>103</v>
      </c>
      <c r="W1264" s="149" t="s">
        <v>103</v>
      </c>
      <c r="X1264" s="149" t="s">
        <v>103</v>
      </c>
      <c r="Y1264" s="149" t="s">
        <v>103</v>
      </c>
      <c r="Z1264" s="149" t="s">
        <v>103</v>
      </c>
      <c r="AA1264" s="149" t="s">
        <v>103</v>
      </c>
      <c r="AB1264" s="149" t="s">
        <v>103</v>
      </c>
      <c r="AC1264" s="149" t="s">
        <v>103</v>
      </c>
      <c r="AD1264" s="199">
        <v>515</v>
      </c>
      <c r="AE1264" s="149" t="s">
        <v>103</v>
      </c>
      <c r="AF1264" s="149" t="s">
        <v>103</v>
      </c>
      <c r="AG1264" s="149" t="s">
        <v>103</v>
      </c>
      <c r="AH1264" s="149" t="s">
        <v>103</v>
      </c>
      <c r="AI1264" s="149" t="s">
        <v>103</v>
      </c>
      <c r="AJ1264" s="149" t="s">
        <v>103</v>
      </c>
      <c r="AK1264" s="149" t="s">
        <v>103</v>
      </c>
      <c r="AL1264" s="149" t="s">
        <v>103</v>
      </c>
      <c r="AM1264" s="199">
        <v>1158</v>
      </c>
    </row>
    <row r="1265" spans="1:39" x14ac:dyDescent="0.2">
      <c r="A1265" s="116" t="s">
        <v>859</v>
      </c>
      <c r="B1265" s="120">
        <v>2015</v>
      </c>
      <c r="C1265" s="119" t="s">
        <v>75</v>
      </c>
      <c r="D1265" s="149" t="s">
        <v>103</v>
      </c>
      <c r="E1265" s="149" t="s">
        <v>103</v>
      </c>
      <c r="F1265" s="149" t="s">
        <v>103</v>
      </c>
      <c r="G1265" s="149" t="s">
        <v>103</v>
      </c>
      <c r="H1265" s="149" t="s">
        <v>103</v>
      </c>
      <c r="I1265" s="149" t="s">
        <v>103</v>
      </c>
      <c r="J1265" s="149" t="s">
        <v>103</v>
      </c>
      <c r="K1265" s="149" t="s">
        <v>103</v>
      </c>
      <c r="L1265" s="199">
        <v>60</v>
      </c>
      <c r="M1265" s="149" t="s">
        <v>103</v>
      </c>
      <c r="N1265" s="149" t="s">
        <v>103</v>
      </c>
      <c r="O1265" s="149" t="s">
        <v>103</v>
      </c>
      <c r="P1265" s="149" t="s">
        <v>103</v>
      </c>
      <c r="Q1265" s="149" t="s">
        <v>103</v>
      </c>
      <c r="R1265" s="149" t="s">
        <v>103</v>
      </c>
      <c r="S1265" s="149" t="s">
        <v>103</v>
      </c>
      <c r="T1265" s="149" t="s">
        <v>103</v>
      </c>
      <c r="U1265" s="199">
        <v>123</v>
      </c>
      <c r="V1265" s="149" t="s">
        <v>103</v>
      </c>
      <c r="W1265" s="149" t="s">
        <v>103</v>
      </c>
      <c r="X1265" s="149" t="s">
        <v>103</v>
      </c>
      <c r="Y1265" s="149" t="s">
        <v>103</v>
      </c>
      <c r="Z1265" s="149" t="s">
        <v>103</v>
      </c>
      <c r="AA1265" s="149" t="s">
        <v>103</v>
      </c>
      <c r="AB1265" s="149" t="s">
        <v>103</v>
      </c>
      <c r="AC1265" s="149" t="s">
        <v>103</v>
      </c>
      <c r="AD1265" s="199">
        <v>127</v>
      </c>
      <c r="AE1265" s="149" t="s">
        <v>103</v>
      </c>
      <c r="AF1265" s="149" t="s">
        <v>103</v>
      </c>
      <c r="AG1265" s="149" t="s">
        <v>103</v>
      </c>
      <c r="AH1265" s="149" t="s">
        <v>103</v>
      </c>
      <c r="AI1265" s="149" t="s">
        <v>103</v>
      </c>
      <c r="AJ1265" s="149" t="s">
        <v>103</v>
      </c>
      <c r="AK1265" s="149" t="s">
        <v>103</v>
      </c>
      <c r="AL1265" s="149" t="s">
        <v>103</v>
      </c>
      <c r="AM1265" s="199">
        <v>310</v>
      </c>
    </row>
    <row r="1266" spans="1:39" x14ac:dyDescent="0.2">
      <c r="A1266" s="116" t="s">
        <v>860</v>
      </c>
      <c r="B1266" s="120">
        <v>2015</v>
      </c>
      <c r="C1266" s="119" t="s">
        <v>76</v>
      </c>
      <c r="D1266" s="149" t="s">
        <v>103</v>
      </c>
      <c r="E1266" s="149" t="s">
        <v>103</v>
      </c>
      <c r="F1266" s="149" t="s">
        <v>103</v>
      </c>
      <c r="G1266" s="149" t="s">
        <v>103</v>
      </c>
      <c r="H1266" s="149" t="s">
        <v>103</v>
      </c>
      <c r="I1266" s="149" t="s">
        <v>103</v>
      </c>
      <c r="J1266" s="149" t="s">
        <v>103</v>
      </c>
      <c r="K1266" s="149" t="s">
        <v>103</v>
      </c>
      <c r="L1266" s="199">
        <v>283</v>
      </c>
      <c r="M1266" s="149" t="s">
        <v>103</v>
      </c>
      <c r="N1266" s="149" t="s">
        <v>103</v>
      </c>
      <c r="O1266" s="149" t="s">
        <v>103</v>
      </c>
      <c r="P1266" s="149" t="s">
        <v>103</v>
      </c>
      <c r="Q1266" s="149" t="s">
        <v>103</v>
      </c>
      <c r="R1266" s="149" t="s">
        <v>103</v>
      </c>
      <c r="S1266" s="149" t="s">
        <v>103</v>
      </c>
      <c r="T1266" s="149" t="s">
        <v>103</v>
      </c>
      <c r="U1266" s="199">
        <v>574</v>
      </c>
      <c r="V1266" s="149" t="s">
        <v>103</v>
      </c>
      <c r="W1266" s="149" t="s">
        <v>103</v>
      </c>
      <c r="X1266" s="149" t="s">
        <v>103</v>
      </c>
      <c r="Y1266" s="149" t="s">
        <v>103</v>
      </c>
      <c r="Z1266" s="149" t="s">
        <v>103</v>
      </c>
      <c r="AA1266" s="149" t="s">
        <v>103</v>
      </c>
      <c r="AB1266" s="149" t="s">
        <v>103</v>
      </c>
      <c r="AC1266" s="149" t="s">
        <v>103</v>
      </c>
      <c r="AD1266" s="199">
        <v>487</v>
      </c>
      <c r="AE1266" s="149" t="s">
        <v>103</v>
      </c>
      <c r="AF1266" s="149" t="s">
        <v>103</v>
      </c>
      <c r="AG1266" s="149" t="s">
        <v>103</v>
      </c>
      <c r="AH1266" s="149" t="s">
        <v>103</v>
      </c>
      <c r="AI1266" s="149" t="s">
        <v>103</v>
      </c>
      <c r="AJ1266" s="149" t="s">
        <v>103</v>
      </c>
      <c r="AK1266" s="149" t="s">
        <v>103</v>
      </c>
      <c r="AL1266" s="149" t="s">
        <v>103</v>
      </c>
      <c r="AM1266" s="199">
        <v>1344</v>
      </c>
    </row>
    <row r="1267" spans="1:39" x14ac:dyDescent="0.2">
      <c r="A1267" s="116" t="s">
        <v>861</v>
      </c>
      <c r="B1267" s="120">
        <v>2015</v>
      </c>
      <c r="C1267" s="119" t="s">
        <v>77</v>
      </c>
      <c r="D1267" s="149" t="s">
        <v>103</v>
      </c>
      <c r="E1267" s="149" t="s">
        <v>103</v>
      </c>
      <c r="F1267" s="149" t="s">
        <v>103</v>
      </c>
      <c r="G1267" s="149" t="s">
        <v>103</v>
      </c>
      <c r="H1267" s="149" t="s">
        <v>103</v>
      </c>
      <c r="I1267" s="149" t="s">
        <v>103</v>
      </c>
      <c r="J1267" s="149" t="s">
        <v>103</v>
      </c>
      <c r="K1267" s="149" t="s">
        <v>103</v>
      </c>
      <c r="L1267" s="199">
        <v>549</v>
      </c>
      <c r="M1267" s="149" t="s">
        <v>103</v>
      </c>
      <c r="N1267" s="149" t="s">
        <v>103</v>
      </c>
      <c r="O1267" s="149" t="s">
        <v>103</v>
      </c>
      <c r="P1267" s="149" t="s">
        <v>103</v>
      </c>
      <c r="Q1267" s="149" t="s">
        <v>103</v>
      </c>
      <c r="R1267" s="149" t="s">
        <v>103</v>
      </c>
      <c r="S1267" s="149" t="s">
        <v>103</v>
      </c>
      <c r="T1267" s="149" t="s">
        <v>103</v>
      </c>
      <c r="U1267" s="199">
        <v>1160</v>
      </c>
      <c r="V1267" s="149" t="s">
        <v>103</v>
      </c>
      <c r="W1267" s="149" t="s">
        <v>103</v>
      </c>
      <c r="X1267" s="149" t="s">
        <v>103</v>
      </c>
      <c r="Y1267" s="149" t="s">
        <v>103</v>
      </c>
      <c r="Z1267" s="149" t="s">
        <v>103</v>
      </c>
      <c r="AA1267" s="149" t="s">
        <v>103</v>
      </c>
      <c r="AB1267" s="149" t="s">
        <v>103</v>
      </c>
      <c r="AC1267" s="149" t="s">
        <v>103</v>
      </c>
      <c r="AD1267" s="199">
        <v>1055</v>
      </c>
      <c r="AE1267" s="149" t="s">
        <v>103</v>
      </c>
      <c r="AF1267" s="149" t="s">
        <v>103</v>
      </c>
      <c r="AG1267" s="149" t="s">
        <v>103</v>
      </c>
      <c r="AH1267" s="149" t="s">
        <v>103</v>
      </c>
      <c r="AI1267" s="149" t="s">
        <v>103</v>
      </c>
      <c r="AJ1267" s="149" t="s">
        <v>103</v>
      </c>
      <c r="AK1267" s="149" t="s">
        <v>103</v>
      </c>
      <c r="AL1267" s="149" t="s">
        <v>103</v>
      </c>
      <c r="AM1267" s="199">
        <v>2764</v>
      </c>
    </row>
    <row r="1268" spans="1:39" x14ac:dyDescent="0.2">
      <c r="A1268" s="116" t="s">
        <v>862</v>
      </c>
      <c r="B1268" s="120">
        <v>2015</v>
      </c>
      <c r="C1268" s="119" t="s">
        <v>78</v>
      </c>
      <c r="D1268" s="149" t="s">
        <v>103</v>
      </c>
      <c r="E1268" s="149" t="s">
        <v>103</v>
      </c>
      <c r="F1268" s="149" t="s">
        <v>103</v>
      </c>
      <c r="G1268" s="149" t="s">
        <v>103</v>
      </c>
      <c r="H1268" s="149" t="s">
        <v>103</v>
      </c>
      <c r="I1268" s="149" t="s">
        <v>103</v>
      </c>
      <c r="J1268" s="149" t="s">
        <v>103</v>
      </c>
      <c r="K1268" s="149" t="s">
        <v>103</v>
      </c>
      <c r="L1268" s="199">
        <v>169</v>
      </c>
      <c r="M1268" s="149" t="s">
        <v>103</v>
      </c>
      <c r="N1268" s="149" t="s">
        <v>103</v>
      </c>
      <c r="O1268" s="149" t="s">
        <v>103</v>
      </c>
      <c r="P1268" s="149" t="s">
        <v>103</v>
      </c>
      <c r="Q1268" s="149" t="s">
        <v>103</v>
      </c>
      <c r="R1268" s="149" t="s">
        <v>103</v>
      </c>
      <c r="S1268" s="149" t="s">
        <v>103</v>
      </c>
      <c r="T1268" s="149" t="s">
        <v>103</v>
      </c>
      <c r="U1268" s="199">
        <v>359</v>
      </c>
      <c r="V1268" s="149" t="s">
        <v>103</v>
      </c>
      <c r="W1268" s="149" t="s">
        <v>103</v>
      </c>
      <c r="X1268" s="149" t="s">
        <v>103</v>
      </c>
      <c r="Y1268" s="149" t="s">
        <v>103</v>
      </c>
      <c r="Z1268" s="149" t="s">
        <v>103</v>
      </c>
      <c r="AA1268" s="149" t="s">
        <v>103</v>
      </c>
      <c r="AB1268" s="149" t="s">
        <v>103</v>
      </c>
      <c r="AC1268" s="149" t="s">
        <v>103</v>
      </c>
      <c r="AD1268" s="199">
        <v>302</v>
      </c>
      <c r="AE1268" s="149" t="s">
        <v>103</v>
      </c>
      <c r="AF1268" s="149" t="s">
        <v>103</v>
      </c>
      <c r="AG1268" s="149" t="s">
        <v>103</v>
      </c>
      <c r="AH1268" s="149" t="s">
        <v>103</v>
      </c>
      <c r="AI1268" s="149" t="s">
        <v>103</v>
      </c>
      <c r="AJ1268" s="149" t="s">
        <v>103</v>
      </c>
      <c r="AK1268" s="149" t="s">
        <v>103</v>
      </c>
      <c r="AL1268" s="149" t="s">
        <v>103</v>
      </c>
      <c r="AM1268" s="199">
        <v>830</v>
      </c>
    </row>
    <row r="1269" spans="1:39" x14ac:dyDescent="0.2">
      <c r="A1269" s="116" t="s">
        <v>863</v>
      </c>
      <c r="B1269" s="120">
        <v>2015</v>
      </c>
      <c r="C1269" s="119" t="s">
        <v>79</v>
      </c>
      <c r="D1269" s="149" t="s">
        <v>103</v>
      </c>
      <c r="E1269" s="149" t="s">
        <v>103</v>
      </c>
      <c r="F1269" s="149" t="s">
        <v>103</v>
      </c>
      <c r="G1269" s="149" t="s">
        <v>103</v>
      </c>
      <c r="H1269" s="149" t="s">
        <v>103</v>
      </c>
      <c r="I1269" s="149" t="s">
        <v>103</v>
      </c>
      <c r="J1269" s="149" t="s">
        <v>103</v>
      </c>
      <c r="K1269" s="149" t="s">
        <v>103</v>
      </c>
      <c r="L1269" s="199">
        <v>266</v>
      </c>
      <c r="M1269" s="149" t="s">
        <v>103</v>
      </c>
      <c r="N1269" s="149" t="s">
        <v>103</v>
      </c>
      <c r="O1269" s="149" t="s">
        <v>103</v>
      </c>
      <c r="P1269" s="149" t="s">
        <v>103</v>
      </c>
      <c r="Q1269" s="149" t="s">
        <v>103</v>
      </c>
      <c r="R1269" s="149" t="s">
        <v>103</v>
      </c>
      <c r="S1269" s="149" t="s">
        <v>103</v>
      </c>
      <c r="T1269" s="149" t="s">
        <v>103</v>
      </c>
      <c r="U1269" s="199">
        <v>498</v>
      </c>
      <c r="V1269" s="149" t="s">
        <v>103</v>
      </c>
      <c r="W1269" s="149" t="s">
        <v>103</v>
      </c>
      <c r="X1269" s="149" t="s">
        <v>103</v>
      </c>
      <c r="Y1269" s="149" t="s">
        <v>103</v>
      </c>
      <c r="Z1269" s="149" t="s">
        <v>103</v>
      </c>
      <c r="AA1269" s="149" t="s">
        <v>103</v>
      </c>
      <c r="AB1269" s="149" t="s">
        <v>103</v>
      </c>
      <c r="AC1269" s="149" t="s">
        <v>103</v>
      </c>
      <c r="AD1269" s="199">
        <v>395</v>
      </c>
      <c r="AE1269" s="149" t="s">
        <v>103</v>
      </c>
      <c r="AF1269" s="149" t="s">
        <v>103</v>
      </c>
      <c r="AG1269" s="149" t="s">
        <v>103</v>
      </c>
      <c r="AH1269" s="149" t="s">
        <v>103</v>
      </c>
      <c r="AI1269" s="149" t="s">
        <v>103</v>
      </c>
      <c r="AJ1269" s="149" t="s">
        <v>103</v>
      </c>
      <c r="AK1269" s="149" t="s">
        <v>103</v>
      </c>
      <c r="AL1269" s="149" t="s">
        <v>103</v>
      </c>
      <c r="AM1269" s="199">
        <v>1159</v>
      </c>
    </row>
    <row r="1270" spans="1:39" x14ac:dyDescent="0.2">
      <c r="A1270" s="116" t="s">
        <v>864</v>
      </c>
      <c r="B1270" s="120">
        <v>2015</v>
      </c>
      <c r="C1270" s="119" t="s">
        <v>80</v>
      </c>
      <c r="D1270" s="149" t="s">
        <v>103</v>
      </c>
      <c r="E1270" s="149" t="s">
        <v>103</v>
      </c>
      <c r="F1270" s="149" t="s">
        <v>103</v>
      </c>
      <c r="G1270" s="149" t="s">
        <v>103</v>
      </c>
      <c r="H1270" s="149" t="s">
        <v>103</v>
      </c>
      <c r="I1270" s="149" t="s">
        <v>103</v>
      </c>
      <c r="J1270" s="149" t="s">
        <v>103</v>
      </c>
      <c r="K1270" s="149" t="s">
        <v>103</v>
      </c>
      <c r="L1270" s="199">
        <v>373</v>
      </c>
      <c r="M1270" s="149" t="s">
        <v>103</v>
      </c>
      <c r="N1270" s="149" t="s">
        <v>103</v>
      </c>
      <c r="O1270" s="149" t="s">
        <v>103</v>
      </c>
      <c r="P1270" s="149" t="s">
        <v>103</v>
      </c>
      <c r="Q1270" s="149" t="s">
        <v>103</v>
      </c>
      <c r="R1270" s="149" t="s">
        <v>103</v>
      </c>
      <c r="S1270" s="149" t="s">
        <v>103</v>
      </c>
      <c r="T1270" s="149" t="s">
        <v>103</v>
      </c>
      <c r="U1270" s="199">
        <v>590</v>
      </c>
      <c r="V1270" s="149" t="s">
        <v>103</v>
      </c>
      <c r="W1270" s="149" t="s">
        <v>103</v>
      </c>
      <c r="X1270" s="149" t="s">
        <v>103</v>
      </c>
      <c r="Y1270" s="149" t="s">
        <v>103</v>
      </c>
      <c r="Z1270" s="149" t="s">
        <v>103</v>
      </c>
      <c r="AA1270" s="149" t="s">
        <v>103</v>
      </c>
      <c r="AB1270" s="149" t="s">
        <v>103</v>
      </c>
      <c r="AC1270" s="149" t="s">
        <v>103</v>
      </c>
      <c r="AD1270" s="199">
        <v>439</v>
      </c>
      <c r="AE1270" s="149" t="s">
        <v>103</v>
      </c>
      <c r="AF1270" s="149" t="s">
        <v>103</v>
      </c>
      <c r="AG1270" s="149" t="s">
        <v>103</v>
      </c>
      <c r="AH1270" s="149" t="s">
        <v>103</v>
      </c>
      <c r="AI1270" s="149" t="s">
        <v>103</v>
      </c>
      <c r="AJ1270" s="149" t="s">
        <v>103</v>
      </c>
      <c r="AK1270" s="149" t="s">
        <v>103</v>
      </c>
      <c r="AL1270" s="149" t="s">
        <v>103</v>
      </c>
      <c r="AM1270" s="199">
        <v>1402</v>
      </c>
    </row>
    <row r="1271" spans="1:39" x14ac:dyDescent="0.2">
      <c r="A1271" s="116" t="s">
        <v>865</v>
      </c>
      <c r="B1271" s="120">
        <v>2015</v>
      </c>
      <c r="C1271" s="119" t="s">
        <v>24</v>
      </c>
      <c r="D1271" s="199">
        <v>572</v>
      </c>
      <c r="E1271" s="199">
        <v>675</v>
      </c>
      <c r="F1271" s="199">
        <v>406</v>
      </c>
      <c r="G1271" s="199">
        <v>76</v>
      </c>
      <c r="H1271" s="199">
        <v>3467</v>
      </c>
      <c r="I1271" s="199">
        <v>3753</v>
      </c>
      <c r="J1271" s="199">
        <v>685</v>
      </c>
      <c r="K1271" s="199">
        <v>271</v>
      </c>
      <c r="L1271" s="199">
        <v>9905</v>
      </c>
      <c r="M1271" s="199">
        <v>1952</v>
      </c>
      <c r="N1271" s="199">
        <v>668</v>
      </c>
      <c r="O1271" s="199">
        <v>150</v>
      </c>
      <c r="P1271" s="199">
        <v>33</v>
      </c>
      <c r="Q1271" s="199">
        <v>5902</v>
      </c>
      <c r="R1271" s="199">
        <v>10462</v>
      </c>
      <c r="S1271" s="199">
        <v>1080</v>
      </c>
      <c r="T1271" s="199">
        <v>482</v>
      </c>
      <c r="U1271" s="199">
        <v>20729</v>
      </c>
      <c r="V1271" s="199">
        <v>1381</v>
      </c>
      <c r="W1271" s="199">
        <v>454</v>
      </c>
      <c r="X1271" s="199">
        <v>24</v>
      </c>
      <c r="Y1271" s="199">
        <v>7</v>
      </c>
      <c r="Z1271" s="199">
        <v>4916</v>
      </c>
      <c r="AA1271" s="199">
        <v>10904</v>
      </c>
      <c r="AB1271" s="199">
        <v>945</v>
      </c>
      <c r="AC1271" s="199">
        <v>389</v>
      </c>
      <c r="AD1271" s="199">
        <v>19020</v>
      </c>
      <c r="AE1271" s="199">
        <v>3905</v>
      </c>
      <c r="AF1271" s="199">
        <v>1797</v>
      </c>
      <c r="AG1271" s="199">
        <v>580</v>
      </c>
      <c r="AH1271" s="199">
        <v>116</v>
      </c>
      <c r="AI1271" s="199">
        <v>14285</v>
      </c>
      <c r="AJ1271" s="199">
        <v>25119</v>
      </c>
      <c r="AK1271" s="199">
        <v>2710</v>
      </c>
      <c r="AL1271" s="199">
        <v>1142</v>
      </c>
      <c r="AM1271" s="199">
        <v>49654</v>
      </c>
    </row>
    <row r="1272" spans="1:39" x14ac:dyDescent="0.2">
      <c r="B1272" s="121"/>
    </row>
    <row r="1274" spans="1:39" x14ac:dyDescent="0.2">
      <c r="B1274" s="40" t="s">
        <v>652</v>
      </c>
    </row>
    <row r="1275" spans="1:39" x14ac:dyDescent="0.2">
      <c r="D1275" s="144" t="s">
        <v>12</v>
      </c>
      <c r="E1275" s="144" t="s">
        <v>13</v>
      </c>
      <c r="F1275" s="144" t="s">
        <v>14</v>
      </c>
      <c r="G1275" s="144" t="s">
        <v>81</v>
      </c>
      <c r="H1275" s="144" t="s">
        <v>47</v>
      </c>
      <c r="I1275" s="144" t="s">
        <v>87</v>
      </c>
      <c r="J1275" s="144" t="s">
        <v>16</v>
      </c>
      <c r="K1275" s="144" t="s">
        <v>17</v>
      </c>
      <c r="L1275" s="80" t="s">
        <v>4</v>
      </c>
    </row>
    <row r="1276" spans="1:39" x14ac:dyDescent="0.2">
      <c r="A1276" s="6" t="s">
        <v>555</v>
      </c>
      <c r="B1276" s="134">
        <v>2013</v>
      </c>
      <c r="C1276" s="24" t="s">
        <v>49</v>
      </c>
      <c r="D1276" s="196" t="s">
        <v>103</v>
      </c>
      <c r="E1276" s="196" t="s">
        <v>103</v>
      </c>
      <c r="F1276" s="196" t="s">
        <v>103</v>
      </c>
      <c r="G1276" s="196" t="s">
        <v>103</v>
      </c>
      <c r="H1276" s="196" t="s">
        <v>103</v>
      </c>
      <c r="I1276" s="196" t="s">
        <v>103</v>
      </c>
      <c r="J1276" s="196" t="s">
        <v>103</v>
      </c>
      <c r="K1276" s="196" t="s">
        <v>103</v>
      </c>
      <c r="L1276" s="4">
        <v>186</v>
      </c>
    </row>
    <row r="1277" spans="1:39" x14ac:dyDescent="0.2">
      <c r="A1277" s="6" t="s">
        <v>556</v>
      </c>
      <c r="B1277" s="134">
        <v>2013</v>
      </c>
      <c r="C1277" s="24" t="s">
        <v>50</v>
      </c>
      <c r="D1277" s="196" t="s">
        <v>103</v>
      </c>
      <c r="E1277" s="196" t="s">
        <v>103</v>
      </c>
      <c r="F1277" s="196" t="s">
        <v>103</v>
      </c>
      <c r="G1277" s="196" t="s">
        <v>103</v>
      </c>
      <c r="H1277" s="196" t="s">
        <v>103</v>
      </c>
      <c r="I1277" s="196" t="s">
        <v>103</v>
      </c>
      <c r="J1277" s="196" t="s">
        <v>103</v>
      </c>
      <c r="K1277" s="196" t="s">
        <v>103</v>
      </c>
      <c r="L1277" s="4">
        <v>242</v>
      </c>
    </row>
    <row r="1278" spans="1:39" x14ac:dyDescent="0.2">
      <c r="A1278" s="6" t="s">
        <v>557</v>
      </c>
      <c r="B1278" s="134">
        <v>2013</v>
      </c>
      <c r="C1278" s="24" t="s">
        <v>51</v>
      </c>
      <c r="D1278" s="196" t="s">
        <v>103</v>
      </c>
      <c r="E1278" s="196" t="s">
        <v>103</v>
      </c>
      <c r="F1278" s="196" t="s">
        <v>103</v>
      </c>
      <c r="G1278" s="196" t="s">
        <v>103</v>
      </c>
      <c r="H1278" s="196" t="s">
        <v>103</v>
      </c>
      <c r="I1278" s="196" t="s">
        <v>103</v>
      </c>
      <c r="J1278" s="196" t="s">
        <v>103</v>
      </c>
      <c r="K1278" s="196" t="s">
        <v>103</v>
      </c>
      <c r="L1278" s="4">
        <v>200</v>
      </c>
    </row>
    <row r="1279" spans="1:39" x14ac:dyDescent="0.2">
      <c r="A1279" s="6" t="s">
        <v>558</v>
      </c>
      <c r="B1279" s="134">
        <v>2013</v>
      </c>
      <c r="C1279" s="24" t="s">
        <v>52</v>
      </c>
      <c r="D1279" s="196" t="s">
        <v>103</v>
      </c>
      <c r="E1279" s="196" t="s">
        <v>103</v>
      </c>
      <c r="F1279" s="196" t="s">
        <v>103</v>
      </c>
      <c r="G1279" s="196" t="s">
        <v>103</v>
      </c>
      <c r="H1279" s="196" t="s">
        <v>103</v>
      </c>
      <c r="I1279" s="196" t="s">
        <v>103</v>
      </c>
      <c r="J1279" s="196" t="s">
        <v>103</v>
      </c>
      <c r="K1279" s="196" t="s">
        <v>103</v>
      </c>
      <c r="L1279" s="4">
        <v>55</v>
      </c>
    </row>
    <row r="1280" spans="1:39" x14ac:dyDescent="0.2">
      <c r="A1280" s="6" t="s">
        <v>559</v>
      </c>
      <c r="B1280" s="134">
        <v>2013</v>
      </c>
      <c r="C1280" s="24" t="s">
        <v>53</v>
      </c>
      <c r="D1280" s="196" t="s">
        <v>103</v>
      </c>
      <c r="E1280" s="196" t="s">
        <v>103</v>
      </c>
      <c r="F1280" s="196" t="s">
        <v>103</v>
      </c>
      <c r="G1280" s="196" t="s">
        <v>103</v>
      </c>
      <c r="H1280" s="196" t="s">
        <v>103</v>
      </c>
      <c r="I1280" s="196" t="s">
        <v>103</v>
      </c>
      <c r="J1280" s="196" t="s">
        <v>103</v>
      </c>
      <c r="K1280" s="196" t="s">
        <v>103</v>
      </c>
      <c r="L1280" s="4">
        <v>134</v>
      </c>
    </row>
    <row r="1281" spans="1:12" x14ac:dyDescent="0.2">
      <c r="A1281" s="6" t="s">
        <v>560</v>
      </c>
      <c r="B1281" s="134">
        <v>2013</v>
      </c>
      <c r="C1281" s="24" t="s">
        <v>54</v>
      </c>
      <c r="D1281" s="196" t="s">
        <v>103</v>
      </c>
      <c r="E1281" s="196" t="s">
        <v>103</v>
      </c>
      <c r="F1281" s="196" t="s">
        <v>103</v>
      </c>
      <c r="G1281" s="196" t="s">
        <v>103</v>
      </c>
      <c r="H1281" s="196" t="s">
        <v>103</v>
      </c>
      <c r="I1281" s="196" t="s">
        <v>103</v>
      </c>
      <c r="J1281" s="196" t="s">
        <v>103</v>
      </c>
      <c r="K1281" s="196" t="s">
        <v>103</v>
      </c>
      <c r="L1281" s="4">
        <v>473</v>
      </c>
    </row>
    <row r="1282" spans="1:12" x14ac:dyDescent="0.2">
      <c r="A1282" s="6" t="s">
        <v>561</v>
      </c>
      <c r="B1282" s="134">
        <v>2013</v>
      </c>
      <c r="C1282" s="24" t="s">
        <v>55</v>
      </c>
      <c r="D1282" s="196" t="s">
        <v>103</v>
      </c>
      <c r="E1282" s="196" t="s">
        <v>103</v>
      </c>
      <c r="F1282" s="196" t="s">
        <v>103</v>
      </c>
      <c r="G1282" s="196" t="s">
        <v>103</v>
      </c>
      <c r="H1282" s="196" t="s">
        <v>103</v>
      </c>
      <c r="I1282" s="196" t="s">
        <v>103</v>
      </c>
      <c r="J1282" s="196" t="s">
        <v>103</v>
      </c>
      <c r="K1282" s="196" t="s">
        <v>103</v>
      </c>
      <c r="L1282" s="4">
        <v>217</v>
      </c>
    </row>
    <row r="1283" spans="1:12" x14ac:dyDescent="0.2">
      <c r="A1283" s="6" t="s">
        <v>562</v>
      </c>
      <c r="B1283" s="134">
        <v>2013</v>
      </c>
      <c r="C1283" s="24" t="s">
        <v>56</v>
      </c>
      <c r="D1283" s="196" t="s">
        <v>103</v>
      </c>
      <c r="E1283" s="196" t="s">
        <v>103</v>
      </c>
      <c r="F1283" s="196" t="s">
        <v>103</v>
      </c>
      <c r="G1283" s="196" t="s">
        <v>103</v>
      </c>
      <c r="H1283" s="196" t="s">
        <v>103</v>
      </c>
      <c r="I1283" s="196" t="s">
        <v>103</v>
      </c>
      <c r="J1283" s="196" t="s">
        <v>103</v>
      </c>
      <c r="K1283" s="196" t="s">
        <v>103</v>
      </c>
      <c r="L1283" s="4">
        <v>262</v>
      </c>
    </row>
    <row r="1284" spans="1:12" x14ac:dyDescent="0.2">
      <c r="A1284" s="6" t="s">
        <v>563</v>
      </c>
      <c r="B1284" s="134">
        <v>2013</v>
      </c>
      <c r="C1284" s="24" t="s">
        <v>57</v>
      </c>
      <c r="D1284" s="196" t="s">
        <v>103</v>
      </c>
      <c r="E1284" s="196" t="s">
        <v>103</v>
      </c>
      <c r="F1284" s="196" t="s">
        <v>103</v>
      </c>
      <c r="G1284" s="196" t="s">
        <v>103</v>
      </c>
      <c r="H1284" s="196" t="s">
        <v>103</v>
      </c>
      <c r="I1284" s="196" t="s">
        <v>103</v>
      </c>
      <c r="J1284" s="196" t="s">
        <v>103</v>
      </c>
      <c r="K1284" s="196" t="s">
        <v>103</v>
      </c>
      <c r="L1284" s="4">
        <v>247</v>
      </c>
    </row>
    <row r="1285" spans="1:12" x14ac:dyDescent="0.2">
      <c r="A1285" s="6" t="s">
        <v>564</v>
      </c>
      <c r="B1285" s="134">
        <v>2013</v>
      </c>
      <c r="C1285" s="24" t="s">
        <v>58</v>
      </c>
      <c r="D1285" s="196" t="s">
        <v>103</v>
      </c>
      <c r="E1285" s="196" t="s">
        <v>103</v>
      </c>
      <c r="F1285" s="196" t="s">
        <v>103</v>
      </c>
      <c r="G1285" s="196" t="s">
        <v>103</v>
      </c>
      <c r="H1285" s="196" t="s">
        <v>103</v>
      </c>
      <c r="I1285" s="196" t="s">
        <v>103</v>
      </c>
      <c r="J1285" s="196" t="s">
        <v>103</v>
      </c>
      <c r="K1285" s="196" t="s">
        <v>103</v>
      </c>
      <c r="L1285" s="4">
        <v>405</v>
      </c>
    </row>
    <row r="1286" spans="1:12" x14ac:dyDescent="0.2">
      <c r="A1286" s="6" t="s">
        <v>565</v>
      </c>
      <c r="B1286" s="134">
        <v>2013</v>
      </c>
      <c r="C1286" s="24" t="s">
        <v>59</v>
      </c>
      <c r="D1286" s="196" t="s">
        <v>103</v>
      </c>
      <c r="E1286" s="196" t="s">
        <v>103</v>
      </c>
      <c r="F1286" s="196" t="s">
        <v>103</v>
      </c>
      <c r="G1286" s="196" t="s">
        <v>103</v>
      </c>
      <c r="H1286" s="196" t="s">
        <v>103</v>
      </c>
      <c r="I1286" s="196" t="s">
        <v>103</v>
      </c>
      <c r="J1286" s="196" t="s">
        <v>103</v>
      </c>
      <c r="K1286" s="196" t="s">
        <v>103</v>
      </c>
      <c r="L1286" s="4">
        <v>81</v>
      </c>
    </row>
    <row r="1287" spans="1:12" x14ac:dyDescent="0.2">
      <c r="A1287" s="6" t="s">
        <v>566</v>
      </c>
      <c r="B1287" s="134">
        <v>2013</v>
      </c>
      <c r="C1287" s="24" t="s">
        <v>60</v>
      </c>
      <c r="D1287" s="196" t="s">
        <v>103</v>
      </c>
      <c r="E1287" s="196" t="s">
        <v>103</v>
      </c>
      <c r="F1287" s="196" t="s">
        <v>103</v>
      </c>
      <c r="G1287" s="196" t="s">
        <v>103</v>
      </c>
      <c r="H1287" s="196" t="s">
        <v>103</v>
      </c>
      <c r="I1287" s="196" t="s">
        <v>103</v>
      </c>
      <c r="J1287" s="196" t="s">
        <v>103</v>
      </c>
      <c r="K1287" s="196" t="s">
        <v>103</v>
      </c>
      <c r="L1287" s="4">
        <v>707</v>
      </c>
    </row>
    <row r="1288" spans="1:12" x14ac:dyDescent="0.2">
      <c r="A1288" s="6" t="s">
        <v>567</v>
      </c>
      <c r="B1288" s="134">
        <v>2013</v>
      </c>
      <c r="C1288" s="24" t="s">
        <v>61</v>
      </c>
      <c r="D1288" s="196" t="s">
        <v>103</v>
      </c>
      <c r="E1288" s="196" t="s">
        <v>103</v>
      </c>
      <c r="F1288" s="196" t="s">
        <v>103</v>
      </c>
      <c r="G1288" s="196" t="s">
        <v>103</v>
      </c>
      <c r="H1288" s="196" t="s">
        <v>103</v>
      </c>
      <c r="I1288" s="196" t="s">
        <v>103</v>
      </c>
      <c r="J1288" s="196" t="s">
        <v>103</v>
      </c>
      <c r="K1288" s="196" t="s">
        <v>103</v>
      </c>
      <c r="L1288" s="4">
        <v>58</v>
      </c>
    </row>
    <row r="1289" spans="1:12" x14ac:dyDescent="0.2">
      <c r="A1289" s="6" t="s">
        <v>568</v>
      </c>
      <c r="B1289" s="134">
        <v>2013</v>
      </c>
      <c r="C1289" s="24" t="s">
        <v>62</v>
      </c>
      <c r="D1289" s="196" t="s">
        <v>103</v>
      </c>
      <c r="E1289" s="196" t="s">
        <v>103</v>
      </c>
      <c r="F1289" s="196" t="s">
        <v>103</v>
      </c>
      <c r="G1289" s="196" t="s">
        <v>103</v>
      </c>
      <c r="H1289" s="196" t="s">
        <v>103</v>
      </c>
      <c r="I1289" s="196" t="s">
        <v>103</v>
      </c>
      <c r="J1289" s="196" t="s">
        <v>103</v>
      </c>
      <c r="K1289" s="196" t="s">
        <v>103</v>
      </c>
      <c r="L1289" s="4">
        <v>597</v>
      </c>
    </row>
    <row r="1290" spans="1:12" x14ac:dyDescent="0.2">
      <c r="A1290" s="6" t="s">
        <v>569</v>
      </c>
      <c r="B1290" s="134">
        <v>2013</v>
      </c>
      <c r="C1290" s="24" t="s">
        <v>63</v>
      </c>
      <c r="D1290" s="196" t="s">
        <v>103</v>
      </c>
      <c r="E1290" s="196" t="s">
        <v>103</v>
      </c>
      <c r="F1290" s="196" t="s">
        <v>103</v>
      </c>
      <c r="G1290" s="196" t="s">
        <v>103</v>
      </c>
      <c r="H1290" s="196" t="s">
        <v>103</v>
      </c>
      <c r="I1290" s="196" t="s">
        <v>103</v>
      </c>
      <c r="J1290" s="196" t="s">
        <v>103</v>
      </c>
      <c r="K1290" s="196" t="s">
        <v>103</v>
      </c>
      <c r="L1290" s="4">
        <v>1116</v>
      </c>
    </row>
    <row r="1291" spans="1:12" x14ac:dyDescent="0.2">
      <c r="A1291" s="6" t="s">
        <v>570</v>
      </c>
      <c r="B1291" s="134">
        <v>2013</v>
      </c>
      <c r="C1291" s="24" t="s">
        <v>64</v>
      </c>
      <c r="D1291" s="196" t="s">
        <v>103</v>
      </c>
      <c r="E1291" s="196" t="s">
        <v>103</v>
      </c>
      <c r="F1291" s="196" t="s">
        <v>103</v>
      </c>
      <c r="G1291" s="196" t="s">
        <v>103</v>
      </c>
      <c r="H1291" s="196" t="s">
        <v>103</v>
      </c>
      <c r="I1291" s="196" t="s">
        <v>103</v>
      </c>
      <c r="J1291" s="196" t="s">
        <v>103</v>
      </c>
      <c r="K1291" s="196" t="s">
        <v>103</v>
      </c>
      <c r="L1291" s="4">
        <v>435</v>
      </c>
    </row>
    <row r="1292" spans="1:12" x14ac:dyDescent="0.2">
      <c r="A1292" s="6" t="s">
        <v>571</v>
      </c>
      <c r="B1292" s="134">
        <v>2013</v>
      </c>
      <c r="C1292" s="24" t="s">
        <v>65</v>
      </c>
      <c r="D1292" s="196" t="s">
        <v>103</v>
      </c>
      <c r="E1292" s="196" t="s">
        <v>103</v>
      </c>
      <c r="F1292" s="196" t="s">
        <v>103</v>
      </c>
      <c r="G1292" s="196" t="s">
        <v>103</v>
      </c>
      <c r="H1292" s="196" t="s">
        <v>103</v>
      </c>
      <c r="I1292" s="196" t="s">
        <v>103</v>
      </c>
      <c r="J1292" s="196" t="s">
        <v>103</v>
      </c>
      <c r="K1292" s="196" t="s">
        <v>103</v>
      </c>
      <c r="L1292" s="4">
        <v>272</v>
      </c>
    </row>
    <row r="1293" spans="1:12" x14ac:dyDescent="0.2">
      <c r="A1293" s="6" t="s">
        <v>572</v>
      </c>
      <c r="B1293" s="134">
        <v>2013</v>
      </c>
      <c r="C1293" s="24" t="s">
        <v>66</v>
      </c>
      <c r="D1293" s="196" t="s">
        <v>103</v>
      </c>
      <c r="E1293" s="196" t="s">
        <v>103</v>
      </c>
      <c r="F1293" s="196" t="s">
        <v>103</v>
      </c>
      <c r="G1293" s="196" t="s">
        <v>103</v>
      </c>
      <c r="H1293" s="196" t="s">
        <v>103</v>
      </c>
      <c r="I1293" s="196" t="s">
        <v>103</v>
      </c>
      <c r="J1293" s="196" t="s">
        <v>103</v>
      </c>
      <c r="K1293" s="196" t="s">
        <v>103</v>
      </c>
      <c r="L1293" s="4">
        <v>197</v>
      </c>
    </row>
    <row r="1294" spans="1:12" x14ac:dyDescent="0.2">
      <c r="A1294" s="6" t="s">
        <v>573</v>
      </c>
      <c r="B1294" s="134">
        <v>2013</v>
      </c>
      <c r="C1294" s="24" t="s">
        <v>67</v>
      </c>
      <c r="D1294" s="196" t="s">
        <v>103</v>
      </c>
      <c r="E1294" s="196" t="s">
        <v>103</v>
      </c>
      <c r="F1294" s="196" t="s">
        <v>103</v>
      </c>
      <c r="G1294" s="196" t="s">
        <v>103</v>
      </c>
      <c r="H1294" s="196" t="s">
        <v>103</v>
      </c>
      <c r="I1294" s="196" t="s">
        <v>103</v>
      </c>
      <c r="J1294" s="196" t="s">
        <v>103</v>
      </c>
      <c r="K1294" s="196" t="s">
        <v>103</v>
      </c>
      <c r="L1294" s="4">
        <v>142</v>
      </c>
    </row>
    <row r="1295" spans="1:12" x14ac:dyDescent="0.2">
      <c r="A1295" s="6" t="s">
        <v>574</v>
      </c>
      <c r="B1295" s="134">
        <v>2013</v>
      </c>
      <c r="C1295" s="24" t="s">
        <v>68</v>
      </c>
      <c r="D1295" s="196" t="s">
        <v>103</v>
      </c>
      <c r="E1295" s="196" t="s">
        <v>103</v>
      </c>
      <c r="F1295" s="196" t="s">
        <v>103</v>
      </c>
      <c r="G1295" s="196" t="s">
        <v>103</v>
      </c>
      <c r="H1295" s="196" t="s">
        <v>103</v>
      </c>
      <c r="I1295" s="196" t="s">
        <v>103</v>
      </c>
      <c r="J1295" s="196" t="s">
        <v>103</v>
      </c>
      <c r="K1295" s="196" t="s">
        <v>103</v>
      </c>
      <c r="L1295" s="4">
        <v>160</v>
      </c>
    </row>
    <row r="1296" spans="1:12" x14ac:dyDescent="0.2">
      <c r="A1296" s="6" t="s">
        <v>575</v>
      </c>
      <c r="B1296" s="134">
        <v>2013</v>
      </c>
      <c r="C1296" s="24" t="s">
        <v>69</v>
      </c>
      <c r="D1296" s="196" t="s">
        <v>103</v>
      </c>
      <c r="E1296" s="196" t="s">
        <v>103</v>
      </c>
      <c r="F1296" s="196" t="s">
        <v>103</v>
      </c>
      <c r="G1296" s="196" t="s">
        <v>103</v>
      </c>
      <c r="H1296" s="196" t="s">
        <v>103</v>
      </c>
      <c r="I1296" s="196" t="s">
        <v>103</v>
      </c>
      <c r="J1296" s="196" t="s">
        <v>103</v>
      </c>
      <c r="K1296" s="196" t="s">
        <v>103</v>
      </c>
      <c r="L1296" s="4">
        <v>398</v>
      </c>
    </row>
    <row r="1297" spans="1:12" x14ac:dyDescent="0.2">
      <c r="A1297" s="6" t="s">
        <v>576</v>
      </c>
      <c r="B1297" s="134">
        <v>2013</v>
      </c>
      <c r="C1297" s="24" t="s">
        <v>70</v>
      </c>
      <c r="D1297" s="196" t="s">
        <v>103</v>
      </c>
      <c r="E1297" s="196" t="s">
        <v>103</v>
      </c>
      <c r="F1297" s="196" t="s">
        <v>103</v>
      </c>
      <c r="G1297" s="196" t="s">
        <v>103</v>
      </c>
      <c r="H1297" s="196" t="s">
        <v>103</v>
      </c>
      <c r="I1297" s="196" t="s">
        <v>103</v>
      </c>
      <c r="J1297" s="196" t="s">
        <v>103</v>
      </c>
      <c r="K1297" s="196" t="s">
        <v>103</v>
      </c>
      <c r="L1297" s="4">
        <v>387</v>
      </c>
    </row>
    <row r="1298" spans="1:12" x14ac:dyDescent="0.2">
      <c r="A1298" s="6" t="s">
        <v>577</v>
      </c>
      <c r="B1298" s="134">
        <v>2013</v>
      </c>
      <c r="C1298" s="24" t="s">
        <v>71</v>
      </c>
      <c r="D1298" s="196" t="s">
        <v>103</v>
      </c>
      <c r="E1298" s="196" t="s">
        <v>103</v>
      </c>
      <c r="F1298" s="196" t="s">
        <v>103</v>
      </c>
      <c r="G1298" s="196" t="s">
        <v>103</v>
      </c>
      <c r="H1298" s="196" t="s">
        <v>103</v>
      </c>
      <c r="I1298" s="196" t="s">
        <v>103</v>
      </c>
      <c r="J1298" s="196" t="s">
        <v>103</v>
      </c>
      <c r="K1298" s="196" t="s">
        <v>103</v>
      </c>
      <c r="L1298" s="4">
        <v>18</v>
      </c>
    </row>
    <row r="1299" spans="1:12" x14ac:dyDescent="0.2">
      <c r="A1299" s="6" t="s">
        <v>578</v>
      </c>
      <c r="B1299" s="134">
        <v>2013</v>
      </c>
      <c r="C1299" s="24" t="s">
        <v>72</v>
      </c>
      <c r="D1299" s="196" t="s">
        <v>103</v>
      </c>
      <c r="E1299" s="196" t="s">
        <v>103</v>
      </c>
      <c r="F1299" s="196" t="s">
        <v>103</v>
      </c>
      <c r="G1299" s="196" t="s">
        <v>103</v>
      </c>
      <c r="H1299" s="196" t="s">
        <v>103</v>
      </c>
      <c r="I1299" s="196" t="s">
        <v>103</v>
      </c>
      <c r="J1299" s="196" t="s">
        <v>103</v>
      </c>
      <c r="K1299" s="196" t="s">
        <v>103</v>
      </c>
      <c r="L1299" s="4">
        <v>111</v>
      </c>
    </row>
    <row r="1300" spans="1:12" x14ac:dyDescent="0.2">
      <c r="A1300" s="6" t="s">
        <v>579</v>
      </c>
      <c r="B1300" s="134">
        <v>2013</v>
      </c>
      <c r="C1300" s="24" t="s">
        <v>73</v>
      </c>
      <c r="D1300" s="196" t="s">
        <v>103</v>
      </c>
      <c r="E1300" s="196" t="s">
        <v>103</v>
      </c>
      <c r="F1300" s="196" t="s">
        <v>103</v>
      </c>
      <c r="G1300" s="196" t="s">
        <v>103</v>
      </c>
      <c r="H1300" s="196" t="s">
        <v>103</v>
      </c>
      <c r="I1300" s="196" t="s">
        <v>103</v>
      </c>
      <c r="J1300" s="196" t="s">
        <v>103</v>
      </c>
      <c r="K1300" s="196" t="s">
        <v>103</v>
      </c>
      <c r="L1300" s="4">
        <v>479</v>
      </c>
    </row>
    <row r="1301" spans="1:12" x14ac:dyDescent="0.2">
      <c r="A1301" s="6" t="s">
        <v>580</v>
      </c>
      <c r="B1301" s="134">
        <v>2013</v>
      </c>
      <c r="C1301" s="24" t="s">
        <v>74</v>
      </c>
      <c r="D1301" s="196" t="s">
        <v>103</v>
      </c>
      <c r="E1301" s="196" t="s">
        <v>103</v>
      </c>
      <c r="F1301" s="196" t="s">
        <v>103</v>
      </c>
      <c r="G1301" s="196" t="s">
        <v>103</v>
      </c>
      <c r="H1301" s="196" t="s">
        <v>103</v>
      </c>
      <c r="I1301" s="196" t="s">
        <v>103</v>
      </c>
      <c r="J1301" s="196" t="s">
        <v>103</v>
      </c>
      <c r="K1301" s="196" t="s">
        <v>103</v>
      </c>
      <c r="L1301" s="4">
        <v>145</v>
      </c>
    </row>
    <row r="1302" spans="1:12" x14ac:dyDescent="0.2">
      <c r="A1302" s="6" t="s">
        <v>581</v>
      </c>
      <c r="B1302" s="134">
        <v>2013</v>
      </c>
      <c r="C1302" s="24" t="s">
        <v>75</v>
      </c>
      <c r="D1302" s="196" t="s">
        <v>103</v>
      </c>
      <c r="E1302" s="196" t="s">
        <v>103</v>
      </c>
      <c r="F1302" s="196" t="s">
        <v>103</v>
      </c>
      <c r="G1302" s="196" t="s">
        <v>103</v>
      </c>
      <c r="H1302" s="196" t="s">
        <v>103</v>
      </c>
      <c r="I1302" s="196" t="s">
        <v>103</v>
      </c>
      <c r="J1302" s="196" t="s">
        <v>103</v>
      </c>
      <c r="K1302" s="196" t="s">
        <v>103</v>
      </c>
      <c r="L1302" s="4">
        <v>48</v>
      </c>
    </row>
    <row r="1303" spans="1:12" x14ac:dyDescent="0.2">
      <c r="A1303" s="6" t="s">
        <v>582</v>
      </c>
      <c r="B1303" s="134">
        <v>2013</v>
      </c>
      <c r="C1303" s="24" t="s">
        <v>76</v>
      </c>
      <c r="D1303" s="196" t="s">
        <v>103</v>
      </c>
      <c r="E1303" s="196" t="s">
        <v>103</v>
      </c>
      <c r="F1303" s="196" t="s">
        <v>103</v>
      </c>
      <c r="G1303" s="196" t="s">
        <v>103</v>
      </c>
      <c r="H1303" s="196" t="s">
        <v>103</v>
      </c>
      <c r="I1303" s="196" t="s">
        <v>103</v>
      </c>
      <c r="J1303" s="196" t="s">
        <v>103</v>
      </c>
      <c r="K1303" s="196" t="s">
        <v>103</v>
      </c>
      <c r="L1303" s="4">
        <v>600</v>
      </c>
    </row>
    <row r="1304" spans="1:12" x14ac:dyDescent="0.2">
      <c r="A1304" s="6" t="s">
        <v>583</v>
      </c>
      <c r="B1304" s="134">
        <v>2013</v>
      </c>
      <c r="C1304" s="24" t="s">
        <v>77</v>
      </c>
      <c r="D1304" s="196" t="s">
        <v>103</v>
      </c>
      <c r="E1304" s="196" t="s">
        <v>103</v>
      </c>
      <c r="F1304" s="196" t="s">
        <v>103</v>
      </c>
      <c r="G1304" s="196" t="s">
        <v>103</v>
      </c>
      <c r="H1304" s="196" t="s">
        <v>103</v>
      </c>
      <c r="I1304" s="196" t="s">
        <v>103</v>
      </c>
      <c r="J1304" s="196" t="s">
        <v>103</v>
      </c>
      <c r="K1304" s="196" t="s">
        <v>103</v>
      </c>
      <c r="L1304" s="4">
        <v>687</v>
      </c>
    </row>
    <row r="1305" spans="1:12" x14ac:dyDescent="0.2">
      <c r="A1305" s="6" t="s">
        <v>584</v>
      </c>
      <c r="B1305" s="134">
        <v>2013</v>
      </c>
      <c r="C1305" s="24" t="s">
        <v>78</v>
      </c>
      <c r="D1305" s="196" t="s">
        <v>103</v>
      </c>
      <c r="E1305" s="196" t="s">
        <v>103</v>
      </c>
      <c r="F1305" s="196" t="s">
        <v>103</v>
      </c>
      <c r="G1305" s="196" t="s">
        <v>103</v>
      </c>
      <c r="H1305" s="196" t="s">
        <v>103</v>
      </c>
      <c r="I1305" s="196" t="s">
        <v>103</v>
      </c>
      <c r="J1305" s="196" t="s">
        <v>103</v>
      </c>
      <c r="K1305" s="196" t="s">
        <v>103</v>
      </c>
      <c r="L1305" s="4">
        <v>389</v>
      </c>
    </row>
    <row r="1306" spans="1:12" x14ac:dyDescent="0.2">
      <c r="A1306" s="6" t="s">
        <v>585</v>
      </c>
      <c r="B1306" s="134">
        <v>2013</v>
      </c>
      <c r="C1306" s="24" t="s">
        <v>79</v>
      </c>
      <c r="D1306" s="196" t="s">
        <v>103</v>
      </c>
      <c r="E1306" s="196" t="s">
        <v>103</v>
      </c>
      <c r="F1306" s="196" t="s">
        <v>103</v>
      </c>
      <c r="G1306" s="196" t="s">
        <v>103</v>
      </c>
      <c r="H1306" s="196" t="s">
        <v>103</v>
      </c>
      <c r="I1306" s="196" t="s">
        <v>103</v>
      </c>
      <c r="J1306" s="196" t="s">
        <v>103</v>
      </c>
      <c r="K1306" s="196" t="s">
        <v>103</v>
      </c>
      <c r="L1306" s="4">
        <v>167</v>
      </c>
    </row>
    <row r="1307" spans="1:12" x14ac:dyDescent="0.2">
      <c r="A1307" s="6" t="s">
        <v>586</v>
      </c>
      <c r="B1307" s="134">
        <v>2013</v>
      </c>
      <c r="C1307" s="24" t="s">
        <v>80</v>
      </c>
      <c r="D1307" s="196" t="s">
        <v>103</v>
      </c>
      <c r="E1307" s="196" t="s">
        <v>103</v>
      </c>
      <c r="F1307" s="196" t="s">
        <v>103</v>
      </c>
      <c r="G1307" s="196" t="s">
        <v>103</v>
      </c>
      <c r="H1307" s="196" t="s">
        <v>103</v>
      </c>
      <c r="I1307" s="196" t="s">
        <v>103</v>
      </c>
      <c r="J1307" s="196" t="s">
        <v>103</v>
      </c>
      <c r="K1307" s="196" t="s">
        <v>103</v>
      </c>
      <c r="L1307" s="4">
        <v>527</v>
      </c>
    </row>
    <row r="1308" spans="1:12" x14ac:dyDescent="0.2">
      <c r="A1308" s="6" t="s">
        <v>587</v>
      </c>
      <c r="B1308" s="114">
        <v>2013</v>
      </c>
      <c r="C1308" s="24" t="s">
        <v>24</v>
      </c>
      <c r="D1308" s="5">
        <v>112</v>
      </c>
      <c r="E1308" s="5">
        <v>1478</v>
      </c>
      <c r="F1308" s="5">
        <v>3030</v>
      </c>
      <c r="G1308" s="5">
        <v>410</v>
      </c>
      <c r="H1308" s="5">
        <v>4088</v>
      </c>
      <c r="I1308" s="5">
        <v>134</v>
      </c>
      <c r="J1308" s="5">
        <v>571</v>
      </c>
      <c r="K1308" s="5">
        <v>319</v>
      </c>
      <c r="L1308" s="5">
        <v>10142</v>
      </c>
    </row>
    <row r="1309" spans="1:12" s="104" customFormat="1" x14ac:dyDescent="0.2">
      <c r="A1309" s="6" t="s">
        <v>800</v>
      </c>
      <c r="B1309" s="114">
        <v>2014</v>
      </c>
      <c r="C1309" s="24" t="s">
        <v>49</v>
      </c>
      <c r="D1309" s="196" t="s">
        <v>103</v>
      </c>
      <c r="E1309" s="196" t="s">
        <v>103</v>
      </c>
      <c r="F1309" s="196" t="s">
        <v>103</v>
      </c>
      <c r="G1309" s="196" t="s">
        <v>103</v>
      </c>
      <c r="H1309" s="196" t="s">
        <v>103</v>
      </c>
      <c r="I1309" s="196" t="s">
        <v>103</v>
      </c>
      <c r="J1309" s="196" t="s">
        <v>103</v>
      </c>
      <c r="K1309" s="196" t="s">
        <v>103</v>
      </c>
      <c r="L1309" s="196">
        <v>322</v>
      </c>
    </row>
    <row r="1310" spans="1:12" s="104" customFormat="1" x14ac:dyDescent="0.2">
      <c r="A1310" s="6" t="s">
        <v>801</v>
      </c>
      <c r="B1310" s="114">
        <v>2014</v>
      </c>
      <c r="C1310" s="24" t="s">
        <v>50</v>
      </c>
      <c r="D1310" s="196" t="s">
        <v>103</v>
      </c>
      <c r="E1310" s="196" t="s">
        <v>103</v>
      </c>
      <c r="F1310" s="196" t="s">
        <v>103</v>
      </c>
      <c r="G1310" s="196" t="s">
        <v>103</v>
      </c>
      <c r="H1310" s="196" t="s">
        <v>103</v>
      </c>
      <c r="I1310" s="196" t="s">
        <v>103</v>
      </c>
      <c r="J1310" s="196" t="s">
        <v>103</v>
      </c>
      <c r="K1310" s="196" t="s">
        <v>103</v>
      </c>
      <c r="L1310" s="196">
        <v>222</v>
      </c>
    </row>
    <row r="1311" spans="1:12" s="104" customFormat="1" x14ac:dyDescent="0.2">
      <c r="A1311" s="6" t="s">
        <v>802</v>
      </c>
      <c r="B1311" s="114">
        <v>2014</v>
      </c>
      <c r="C1311" s="24" t="s">
        <v>51</v>
      </c>
      <c r="D1311" s="196" t="s">
        <v>103</v>
      </c>
      <c r="E1311" s="196" t="s">
        <v>103</v>
      </c>
      <c r="F1311" s="196" t="s">
        <v>103</v>
      </c>
      <c r="G1311" s="196" t="s">
        <v>103</v>
      </c>
      <c r="H1311" s="196" t="s">
        <v>103</v>
      </c>
      <c r="I1311" s="196" t="s">
        <v>103</v>
      </c>
      <c r="J1311" s="196" t="s">
        <v>103</v>
      </c>
      <c r="K1311" s="196" t="s">
        <v>103</v>
      </c>
      <c r="L1311" s="196">
        <v>684</v>
      </c>
    </row>
    <row r="1312" spans="1:12" s="104" customFormat="1" x14ac:dyDescent="0.2">
      <c r="A1312" s="6" t="s">
        <v>803</v>
      </c>
      <c r="B1312" s="114">
        <v>2014</v>
      </c>
      <c r="C1312" s="24" t="s">
        <v>52</v>
      </c>
      <c r="D1312" s="196" t="s">
        <v>103</v>
      </c>
      <c r="E1312" s="196" t="s">
        <v>103</v>
      </c>
      <c r="F1312" s="196" t="s">
        <v>103</v>
      </c>
      <c r="G1312" s="196" t="s">
        <v>103</v>
      </c>
      <c r="H1312" s="196" t="s">
        <v>103</v>
      </c>
      <c r="I1312" s="196" t="s">
        <v>103</v>
      </c>
      <c r="J1312" s="196" t="s">
        <v>103</v>
      </c>
      <c r="K1312" s="196" t="s">
        <v>103</v>
      </c>
      <c r="L1312" s="196">
        <v>61</v>
      </c>
    </row>
    <row r="1313" spans="1:12" s="104" customFormat="1" x14ac:dyDescent="0.2">
      <c r="A1313" s="6" t="s">
        <v>804</v>
      </c>
      <c r="B1313" s="114">
        <v>2014</v>
      </c>
      <c r="C1313" s="24" t="s">
        <v>53</v>
      </c>
      <c r="D1313" s="196" t="s">
        <v>103</v>
      </c>
      <c r="E1313" s="196" t="s">
        <v>103</v>
      </c>
      <c r="F1313" s="196" t="s">
        <v>103</v>
      </c>
      <c r="G1313" s="196" t="s">
        <v>103</v>
      </c>
      <c r="H1313" s="196" t="s">
        <v>103</v>
      </c>
      <c r="I1313" s="196" t="s">
        <v>103</v>
      </c>
      <c r="J1313" s="196" t="s">
        <v>103</v>
      </c>
      <c r="K1313" s="196" t="s">
        <v>103</v>
      </c>
      <c r="L1313" s="196">
        <v>143</v>
      </c>
    </row>
    <row r="1314" spans="1:12" s="104" customFormat="1" x14ac:dyDescent="0.2">
      <c r="A1314" s="6" t="s">
        <v>805</v>
      </c>
      <c r="B1314" s="114">
        <v>2014</v>
      </c>
      <c r="C1314" s="24" t="s">
        <v>54</v>
      </c>
      <c r="D1314" s="196" t="s">
        <v>103</v>
      </c>
      <c r="E1314" s="196" t="s">
        <v>103</v>
      </c>
      <c r="F1314" s="196" t="s">
        <v>103</v>
      </c>
      <c r="G1314" s="196" t="s">
        <v>103</v>
      </c>
      <c r="H1314" s="196" t="s">
        <v>103</v>
      </c>
      <c r="I1314" s="196" t="s">
        <v>103</v>
      </c>
      <c r="J1314" s="196" t="s">
        <v>103</v>
      </c>
      <c r="K1314" s="196" t="s">
        <v>103</v>
      </c>
      <c r="L1314" s="196">
        <v>434</v>
      </c>
    </row>
    <row r="1315" spans="1:12" s="104" customFormat="1" x14ac:dyDescent="0.2">
      <c r="A1315" s="6" t="s">
        <v>806</v>
      </c>
      <c r="B1315" s="114">
        <v>2014</v>
      </c>
      <c r="C1315" s="24" t="s">
        <v>55</v>
      </c>
      <c r="D1315" s="196" t="s">
        <v>103</v>
      </c>
      <c r="E1315" s="196" t="s">
        <v>103</v>
      </c>
      <c r="F1315" s="196" t="s">
        <v>103</v>
      </c>
      <c r="G1315" s="196" t="s">
        <v>103</v>
      </c>
      <c r="H1315" s="196" t="s">
        <v>103</v>
      </c>
      <c r="I1315" s="196" t="s">
        <v>103</v>
      </c>
      <c r="J1315" s="196" t="s">
        <v>103</v>
      </c>
      <c r="K1315" s="196" t="s">
        <v>103</v>
      </c>
      <c r="L1315" s="196">
        <v>219</v>
      </c>
    </row>
    <row r="1316" spans="1:12" s="104" customFormat="1" x14ac:dyDescent="0.2">
      <c r="A1316" s="6" t="s">
        <v>807</v>
      </c>
      <c r="B1316" s="114">
        <v>2014</v>
      </c>
      <c r="C1316" s="24" t="s">
        <v>56</v>
      </c>
      <c r="D1316" s="196" t="s">
        <v>103</v>
      </c>
      <c r="E1316" s="196" t="s">
        <v>103</v>
      </c>
      <c r="F1316" s="196" t="s">
        <v>103</v>
      </c>
      <c r="G1316" s="196" t="s">
        <v>103</v>
      </c>
      <c r="H1316" s="196" t="s">
        <v>103</v>
      </c>
      <c r="I1316" s="196" t="s">
        <v>103</v>
      </c>
      <c r="J1316" s="196" t="s">
        <v>103</v>
      </c>
      <c r="K1316" s="196" t="s">
        <v>103</v>
      </c>
      <c r="L1316" s="196">
        <v>272</v>
      </c>
    </row>
    <row r="1317" spans="1:12" s="104" customFormat="1" x14ac:dyDescent="0.2">
      <c r="A1317" s="6" t="s">
        <v>808</v>
      </c>
      <c r="B1317" s="114">
        <v>2014</v>
      </c>
      <c r="C1317" s="24" t="s">
        <v>57</v>
      </c>
      <c r="D1317" s="196" t="s">
        <v>103</v>
      </c>
      <c r="E1317" s="196" t="s">
        <v>103</v>
      </c>
      <c r="F1317" s="196" t="s">
        <v>103</v>
      </c>
      <c r="G1317" s="196" t="s">
        <v>103</v>
      </c>
      <c r="H1317" s="196" t="s">
        <v>103</v>
      </c>
      <c r="I1317" s="196" t="s">
        <v>103</v>
      </c>
      <c r="J1317" s="196" t="s">
        <v>103</v>
      </c>
      <c r="K1317" s="196" t="s">
        <v>103</v>
      </c>
      <c r="L1317" s="196">
        <v>279</v>
      </c>
    </row>
    <row r="1318" spans="1:12" s="104" customFormat="1" x14ac:dyDescent="0.2">
      <c r="A1318" s="6" t="s">
        <v>809</v>
      </c>
      <c r="B1318" s="114">
        <v>2014</v>
      </c>
      <c r="C1318" s="24" t="s">
        <v>58</v>
      </c>
      <c r="D1318" s="196" t="s">
        <v>103</v>
      </c>
      <c r="E1318" s="196" t="s">
        <v>103</v>
      </c>
      <c r="F1318" s="196" t="s">
        <v>103</v>
      </c>
      <c r="G1318" s="196" t="s">
        <v>103</v>
      </c>
      <c r="H1318" s="196" t="s">
        <v>103</v>
      </c>
      <c r="I1318" s="196" t="s">
        <v>103</v>
      </c>
      <c r="J1318" s="196" t="s">
        <v>103</v>
      </c>
      <c r="K1318" s="196" t="s">
        <v>103</v>
      </c>
      <c r="L1318" s="196">
        <v>402</v>
      </c>
    </row>
    <row r="1319" spans="1:12" s="104" customFormat="1" x14ac:dyDescent="0.2">
      <c r="A1319" s="6" t="s">
        <v>810</v>
      </c>
      <c r="B1319" s="114">
        <v>2014</v>
      </c>
      <c r="C1319" s="24" t="s">
        <v>59</v>
      </c>
      <c r="D1319" s="196" t="s">
        <v>103</v>
      </c>
      <c r="E1319" s="196" t="s">
        <v>103</v>
      </c>
      <c r="F1319" s="196" t="s">
        <v>103</v>
      </c>
      <c r="G1319" s="196" t="s">
        <v>103</v>
      </c>
      <c r="H1319" s="196" t="s">
        <v>103</v>
      </c>
      <c r="I1319" s="196" t="s">
        <v>103</v>
      </c>
      <c r="J1319" s="196" t="s">
        <v>103</v>
      </c>
      <c r="K1319" s="196" t="s">
        <v>103</v>
      </c>
      <c r="L1319" s="196">
        <v>71</v>
      </c>
    </row>
    <row r="1320" spans="1:12" s="104" customFormat="1" x14ac:dyDescent="0.2">
      <c r="A1320" s="6" t="s">
        <v>811</v>
      </c>
      <c r="B1320" s="114">
        <v>2014</v>
      </c>
      <c r="C1320" s="24" t="s">
        <v>60</v>
      </c>
      <c r="D1320" s="196" t="s">
        <v>103</v>
      </c>
      <c r="E1320" s="196" t="s">
        <v>103</v>
      </c>
      <c r="F1320" s="196" t="s">
        <v>103</v>
      </c>
      <c r="G1320" s="196" t="s">
        <v>103</v>
      </c>
      <c r="H1320" s="196" t="s">
        <v>103</v>
      </c>
      <c r="I1320" s="196" t="s">
        <v>103</v>
      </c>
      <c r="J1320" s="196" t="s">
        <v>103</v>
      </c>
      <c r="K1320" s="196" t="s">
        <v>103</v>
      </c>
      <c r="L1320" s="196">
        <v>1240</v>
      </c>
    </row>
    <row r="1321" spans="1:12" s="104" customFormat="1" x14ac:dyDescent="0.2">
      <c r="A1321" s="6" t="s">
        <v>812</v>
      </c>
      <c r="B1321" s="114">
        <v>2014</v>
      </c>
      <c r="C1321" s="24" t="s">
        <v>61</v>
      </c>
      <c r="D1321" s="196" t="s">
        <v>103</v>
      </c>
      <c r="E1321" s="196" t="s">
        <v>103</v>
      </c>
      <c r="F1321" s="196" t="s">
        <v>103</v>
      </c>
      <c r="G1321" s="196" t="s">
        <v>103</v>
      </c>
      <c r="H1321" s="196" t="s">
        <v>103</v>
      </c>
      <c r="I1321" s="196" t="s">
        <v>103</v>
      </c>
      <c r="J1321" s="196" t="s">
        <v>103</v>
      </c>
      <c r="K1321" s="196" t="s">
        <v>103</v>
      </c>
      <c r="L1321" s="196">
        <v>45</v>
      </c>
    </row>
    <row r="1322" spans="1:12" s="104" customFormat="1" x14ac:dyDescent="0.2">
      <c r="A1322" s="6" t="s">
        <v>813</v>
      </c>
      <c r="B1322" s="114">
        <v>2014</v>
      </c>
      <c r="C1322" s="24" t="s">
        <v>62</v>
      </c>
      <c r="D1322" s="196" t="s">
        <v>103</v>
      </c>
      <c r="E1322" s="196" t="s">
        <v>103</v>
      </c>
      <c r="F1322" s="196" t="s">
        <v>103</v>
      </c>
      <c r="G1322" s="196" t="s">
        <v>103</v>
      </c>
      <c r="H1322" s="196" t="s">
        <v>103</v>
      </c>
      <c r="I1322" s="196" t="s">
        <v>103</v>
      </c>
      <c r="J1322" s="196" t="s">
        <v>103</v>
      </c>
      <c r="K1322" s="196" t="s">
        <v>103</v>
      </c>
      <c r="L1322" s="196">
        <v>594</v>
      </c>
    </row>
    <row r="1323" spans="1:12" s="104" customFormat="1" x14ac:dyDescent="0.2">
      <c r="A1323" s="6" t="s">
        <v>814</v>
      </c>
      <c r="B1323" s="114">
        <v>2014</v>
      </c>
      <c r="C1323" s="24" t="s">
        <v>63</v>
      </c>
      <c r="D1323" s="196" t="s">
        <v>103</v>
      </c>
      <c r="E1323" s="196" t="s">
        <v>103</v>
      </c>
      <c r="F1323" s="196" t="s">
        <v>103</v>
      </c>
      <c r="G1323" s="196" t="s">
        <v>103</v>
      </c>
      <c r="H1323" s="196" t="s">
        <v>103</v>
      </c>
      <c r="I1323" s="196" t="s">
        <v>103</v>
      </c>
      <c r="J1323" s="196" t="s">
        <v>103</v>
      </c>
      <c r="K1323" s="196" t="s">
        <v>103</v>
      </c>
      <c r="L1323" s="196">
        <v>1069</v>
      </c>
    </row>
    <row r="1324" spans="1:12" s="104" customFormat="1" x14ac:dyDescent="0.2">
      <c r="A1324" s="6" t="s">
        <v>815</v>
      </c>
      <c r="B1324" s="114">
        <v>2014</v>
      </c>
      <c r="C1324" s="24" t="s">
        <v>64</v>
      </c>
      <c r="D1324" s="196" t="s">
        <v>103</v>
      </c>
      <c r="E1324" s="196" t="s">
        <v>103</v>
      </c>
      <c r="F1324" s="196" t="s">
        <v>103</v>
      </c>
      <c r="G1324" s="196" t="s">
        <v>103</v>
      </c>
      <c r="H1324" s="196" t="s">
        <v>103</v>
      </c>
      <c r="I1324" s="196" t="s">
        <v>103</v>
      </c>
      <c r="J1324" s="196" t="s">
        <v>103</v>
      </c>
      <c r="K1324" s="196" t="s">
        <v>103</v>
      </c>
      <c r="L1324" s="196">
        <v>318</v>
      </c>
    </row>
    <row r="1325" spans="1:12" s="104" customFormat="1" x14ac:dyDescent="0.2">
      <c r="A1325" s="6" t="s">
        <v>816</v>
      </c>
      <c r="B1325" s="114">
        <v>2014</v>
      </c>
      <c r="C1325" s="24" t="s">
        <v>65</v>
      </c>
      <c r="D1325" s="196" t="s">
        <v>103</v>
      </c>
      <c r="E1325" s="196" t="s">
        <v>103</v>
      </c>
      <c r="F1325" s="196" t="s">
        <v>103</v>
      </c>
      <c r="G1325" s="196" t="s">
        <v>103</v>
      </c>
      <c r="H1325" s="196" t="s">
        <v>103</v>
      </c>
      <c r="I1325" s="196" t="s">
        <v>103</v>
      </c>
      <c r="J1325" s="196" t="s">
        <v>103</v>
      </c>
      <c r="K1325" s="196" t="s">
        <v>103</v>
      </c>
      <c r="L1325" s="196">
        <v>301</v>
      </c>
    </row>
    <row r="1326" spans="1:12" s="104" customFormat="1" x14ac:dyDescent="0.2">
      <c r="A1326" s="6" t="s">
        <v>817</v>
      </c>
      <c r="B1326" s="114">
        <v>2014</v>
      </c>
      <c r="C1326" s="24" t="s">
        <v>66</v>
      </c>
      <c r="D1326" s="196" t="s">
        <v>103</v>
      </c>
      <c r="E1326" s="196" t="s">
        <v>103</v>
      </c>
      <c r="F1326" s="196" t="s">
        <v>103</v>
      </c>
      <c r="G1326" s="196" t="s">
        <v>103</v>
      </c>
      <c r="H1326" s="196" t="s">
        <v>103</v>
      </c>
      <c r="I1326" s="196" t="s">
        <v>103</v>
      </c>
      <c r="J1326" s="196" t="s">
        <v>103</v>
      </c>
      <c r="K1326" s="196" t="s">
        <v>103</v>
      </c>
      <c r="L1326" s="196">
        <v>204</v>
      </c>
    </row>
    <row r="1327" spans="1:12" s="104" customFormat="1" x14ac:dyDescent="0.2">
      <c r="A1327" s="6" t="s">
        <v>818</v>
      </c>
      <c r="B1327" s="114">
        <v>2014</v>
      </c>
      <c r="C1327" s="24" t="s">
        <v>67</v>
      </c>
      <c r="D1327" s="196" t="s">
        <v>103</v>
      </c>
      <c r="E1327" s="196" t="s">
        <v>103</v>
      </c>
      <c r="F1327" s="196" t="s">
        <v>103</v>
      </c>
      <c r="G1327" s="196" t="s">
        <v>103</v>
      </c>
      <c r="H1327" s="196" t="s">
        <v>103</v>
      </c>
      <c r="I1327" s="196" t="s">
        <v>103</v>
      </c>
      <c r="J1327" s="196" t="s">
        <v>103</v>
      </c>
      <c r="K1327" s="196" t="s">
        <v>103</v>
      </c>
      <c r="L1327" s="196">
        <v>171</v>
      </c>
    </row>
    <row r="1328" spans="1:12" s="104" customFormat="1" x14ac:dyDescent="0.2">
      <c r="A1328" s="6" t="s">
        <v>819</v>
      </c>
      <c r="B1328" s="114">
        <v>2014</v>
      </c>
      <c r="C1328" s="24" t="s">
        <v>68</v>
      </c>
      <c r="D1328" s="196" t="s">
        <v>103</v>
      </c>
      <c r="E1328" s="196" t="s">
        <v>103</v>
      </c>
      <c r="F1328" s="196" t="s">
        <v>103</v>
      </c>
      <c r="G1328" s="196" t="s">
        <v>103</v>
      </c>
      <c r="H1328" s="196" t="s">
        <v>103</v>
      </c>
      <c r="I1328" s="196" t="s">
        <v>103</v>
      </c>
      <c r="J1328" s="196" t="s">
        <v>103</v>
      </c>
      <c r="K1328" s="196" t="s">
        <v>103</v>
      </c>
      <c r="L1328" s="196">
        <v>185</v>
      </c>
    </row>
    <row r="1329" spans="1:12" s="104" customFormat="1" x14ac:dyDescent="0.2">
      <c r="A1329" s="6" t="s">
        <v>820</v>
      </c>
      <c r="B1329" s="114">
        <v>2014</v>
      </c>
      <c r="C1329" s="24" t="s">
        <v>69</v>
      </c>
      <c r="D1329" s="196" t="s">
        <v>103</v>
      </c>
      <c r="E1329" s="196" t="s">
        <v>103</v>
      </c>
      <c r="F1329" s="196" t="s">
        <v>103</v>
      </c>
      <c r="G1329" s="196" t="s">
        <v>103</v>
      </c>
      <c r="H1329" s="196" t="s">
        <v>103</v>
      </c>
      <c r="I1329" s="196" t="s">
        <v>103</v>
      </c>
      <c r="J1329" s="196" t="s">
        <v>103</v>
      </c>
      <c r="K1329" s="196" t="s">
        <v>103</v>
      </c>
      <c r="L1329" s="196">
        <v>296</v>
      </c>
    </row>
    <row r="1330" spans="1:12" s="104" customFormat="1" x14ac:dyDescent="0.2">
      <c r="A1330" s="6" t="s">
        <v>821</v>
      </c>
      <c r="B1330" s="114">
        <v>2014</v>
      </c>
      <c r="C1330" s="24" t="s">
        <v>70</v>
      </c>
      <c r="D1330" s="196" t="s">
        <v>103</v>
      </c>
      <c r="E1330" s="196" t="s">
        <v>103</v>
      </c>
      <c r="F1330" s="196" t="s">
        <v>103</v>
      </c>
      <c r="G1330" s="196" t="s">
        <v>103</v>
      </c>
      <c r="H1330" s="196" t="s">
        <v>103</v>
      </c>
      <c r="I1330" s="196" t="s">
        <v>103</v>
      </c>
      <c r="J1330" s="196" t="s">
        <v>103</v>
      </c>
      <c r="K1330" s="196" t="s">
        <v>103</v>
      </c>
      <c r="L1330" s="196">
        <v>361</v>
      </c>
    </row>
    <row r="1331" spans="1:12" s="104" customFormat="1" x14ac:dyDescent="0.2">
      <c r="A1331" s="6" t="s">
        <v>822</v>
      </c>
      <c r="B1331" s="114">
        <v>2014</v>
      </c>
      <c r="C1331" s="24" t="s">
        <v>71</v>
      </c>
      <c r="D1331" s="196" t="s">
        <v>103</v>
      </c>
      <c r="E1331" s="196" t="s">
        <v>103</v>
      </c>
      <c r="F1331" s="196" t="s">
        <v>103</v>
      </c>
      <c r="G1331" s="196" t="s">
        <v>103</v>
      </c>
      <c r="H1331" s="196" t="s">
        <v>103</v>
      </c>
      <c r="I1331" s="196" t="s">
        <v>103</v>
      </c>
      <c r="J1331" s="196" t="s">
        <v>103</v>
      </c>
      <c r="K1331" s="196" t="s">
        <v>103</v>
      </c>
      <c r="L1331" s="196">
        <v>31</v>
      </c>
    </row>
    <row r="1332" spans="1:12" s="104" customFormat="1" x14ac:dyDescent="0.2">
      <c r="A1332" s="6" t="s">
        <v>823</v>
      </c>
      <c r="B1332" s="114">
        <v>2014</v>
      </c>
      <c r="C1332" s="24" t="s">
        <v>72</v>
      </c>
      <c r="D1332" s="196" t="s">
        <v>103</v>
      </c>
      <c r="E1332" s="196" t="s">
        <v>103</v>
      </c>
      <c r="F1332" s="196" t="s">
        <v>103</v>
      </c>
      <c r="G1332" s="196" t="s">
        <v>103</v>
      </c>
      <c r="H1332" s="196" t="s">
        <v>103</v>
      </c>
      <c r="I1332" s="196" t="s">
        <v>103</v>
      </c>
      <c r="J1332" s="196" t="s">
        <v>103</v>
      </c>
      <c r="K1332" s="196" t="s">
        <v>103</v>
      </c>
      <c r="L1332" s="196">
        <v>125</v>
      </c>
    </row>
    <row r="1333" spans="1:12" s="104" customFormat="1" x14ac:dyDescent="0.2">
      <c r="A1333" s="6" t="s">
        <v>824</v>
      </c>
      <c r="B1333" s="114">
        <v>2014</v>
      </c>
      <c r="C1333" s="24" t="s">
        <v>73</v>
      </c>
      <c r="D1333" s="196" t="s">
        <v>103</v>
      </c>
      <c r="E1333" s="196" t="s">
        <v>103</v>
      </c>
      <c r="F1333" s="196" t="s">
        <v>103</v>
      </c>
      <c r="G1333" s="196" t="s">
        <v>103</v>
      </c>
      <c r="H1333" s="196" t="s">
        <v>103</v>
      </c>
      <c r="I1333" s="196" t="s">
        <v>103</v>
      </c>
      <c r="J1333" s="196" t="s">
        <v>103</v>
      </c>
      <c r="K1333" s="196" t="s">
        <v>103</v>
      </c>
      <c r="L1333" s="196">
        <v>495</v>
      </c>
    </row>
    <row r="1334" spans="1:12" s="104" customFormat="1" x14ac:dyDescent="0.2">
      <c r="A1334" s="6" t="s">
        <v>825</v>
      </c>
      <c r="B1334" s="114">
        <v>2014</v>
      </c>
      <c r="C1334" s="24" t="s">
        <v>74</v>
      </c>
      <c r="D1334" s="196" t="s">
        <v>103</v>
      </c>
      <c r="E1334" s="196" t="s">
        <v>103</v>
      </c>
      <c r="F1334" s="196" t="s">
        <v>103</v>
      </c>
      <c r="G1334" s="196" t="s">
        <v>103</v>
      </c>
      <c r="H1334" s="196" t="s">
        <v>103</v>
      </c>
      <c r="I1334" s="196" t="s">
        <v>103</v>
      </c>
      <c r="J1334" s="196" t="s">
        <v>103</v>
      </c>
      <c r="K1334" s="196" t="s">
        <v>103</v>
      </c>
      <c r="L1334" s="196">
        <v>113</v>
      </c>
    </row>
    <row r="1335" spans="1:12" s="104" customFormat="1" x14ac:dyDescent="0.2">
      <c r="A1335" s="6" t="s">
        <v>826</v>
      </c>
      <c r="B1335" s="114">
        <v>2014</v>
      </c>
      <c r="C1335" s="24" t="s">
        <v>75</v>
      </c>
      <c r="D1335" s="196" t="s">
        <v>103</v>
      </c>
      <c r="E1335" s="196" t="s">
        <v>103</v>
      </c>
      <c r="F1335" s="196" t="s">
        <v>103</v>
      </c>
      <c r="G1335" s="196" t="s">
        <v>103</v>
      </c>
      <c r="H1335" s="196" t="s">
        <v>103</v>
      </c>
      <c r="I1335" s="196" t="s">
        <v>103</v>
      </c>
      <c r="J1335" s="196" t="s">
        <v>103</v>
      </c>
      <c r="K1335" s="196" t="s">
        <v>103</v>
      </c>
      <c r="L1335" s="196">
        <v>30</v>
      </c>
    </row>
    <row r="1336" spans="1:12" s="104" customFormat="1" x14ac:dyDescent="0.2">
      <c r="A1336" s="6" t="s">
        <v>827</v>
      </c>
      <c r="B1336" s="114">
        <v>2014</v>
      </c>
      <c r="C1336" s="24" t="s">
        <v>76</v>
      </c>
      <c r="D1336" s="196" t="s">
        <v>103</v>
      </c>
      <c r="E1336" s="196" t="s">
        <v>103</v>
      </c>
      <c r="F1336" s="196" t="s">
        <v>103</v>
      </c>
      <c r="G1336" s="196" t="s">
        <v>103</v>
      </c>
      <c r="H1336" s="196" t="s">
        <v>103</v>
      </c>
      <c r="I1336" s="196" t="s">
        <v>103</v>
      </c>
      <c r="J1336" s="196" t="s">
        <v>103</v>
      </c>
      <c r="K1336" s="196" t="s">
        <v>103</v>
      </c>
      <c r="L1336" s="196">
        <v>365</v>
      </c>
    </row>
    <row r="1337" spans="1:12" s="104" customFormat="1" x14ac:dyDescent="0.2">
      <c r="A1337" s="6" t="s">
        <v>828</v>
      </c>
      <c r="B1337" s="114">
        <v>2014</v>
      </c>
      <c r="C1337" s="24" t="s">
        <v>77</v>
      </c>
      <c r="D1337" s="196" t="s">
        <v>103</v>
      </c>
      <c r="E1337" s="196" t="s">
        <v>103</v>
      </c>
      <c r="F1337" s="196" t="s">
        <v>103</v>
      </c>
      <c r="G1337" s="196" t="s">
        <v>103</v>
      </c>
      <c r="H1337" s="196" t="s">
        <v>103</v>
      </c>
      <c r="I1337" s="196" t="s">
        <v>103</v>
      </c>
      <c r="J1337" s="196" t="s">
        <v>103</v>
      </c>
      <c r="K1337" s="196" t="s">
        <v>103</v>
      </c>
      <c r="L1337" s="196">
        <v>669</v>
      </c>
    </row>
    <row r="1338" spans="1:12" s="104" customFormat="1" x14ac:dyDescent="0.2">
      <c r="A1338" s="6" t="s">
        <v>829</v>
      </c>
      <c r="B1338" s="114">
        <v>2014</v>
      </c>
      <c r="C1338" s="24" t="s">
        <v>78</v>
      </c>
      <c r="D1338" s="196" t="s">
        <v>103</v>
      </c>
      <c r="E1338" s="196" t="s">
        <v>103</v>
      </c>
      <c r="F1338" s="196" t="s">
        <v>103</v>
      </c>
      <c r="G1338" s="196" t="s">
        <v>103</v>
      </c>
      <c r="H1338" s="196" t="s">
        <v>103</v>
      </c>
      <c r="I1338" s="196" t="s">
        <v>103</v>
      </c>
      <c r="J1338" s="196" t="s">
        <v>103</v>
      </c>
      <c r="K1338" s="196" t="s">
        <v>103</v>
      </c>
      <c r="L1338" s="196">
        <v>382</v>
      </c>
    </row>
    <row r="1339" spans="1:12" s="104" customFormat="1" x14ac:dyDescent="0.2">
      <c r="A1339" s="6" t="s">
        <v>830</v>
      </c>
      <c r="B1339" s="114">
        <v>2014</v>
      </c>
      <c r="C1339" s="24" t="s">
        <v>79</v>
      </c>
      <c r="D1339" s="196" t="s">
        <v>103</v>
      </c>
      <c r="E1339" s="196" t="s">
        <v>103</v>
      </c>
      <c r="F1339" s="196" t="s">
        <v>103</v>
      </c>
      <c r="G1339" s="196" t="s">
        <v>103</v>
      </c>
      <c r="H1339" s="196" t="s">
        <v>103</v>
      </c>
      <c r="I1339" s="196" t="s">
        <v>103</v>
      </c>
      <c r="J1339" s="196" t="s">
        <v>103</v>
      </c>
      <c r="K1339" s="196" t="s">
        <v>103</v>
      </c>
      <c r="L1339" s="196">
        <v>186</v>
      </c>
    </row>
    <row r="1340" spans="1:12" s="104" customFormat="1" x14ac:dyDescent="0.2">
      <c r="A1340" s="6" t="s">
        <v>831</v>
      </c>
      <c r="B1340" s="114">
        <v>2014</v>
      </c>
      <c r="C1340" s="24" t="s">
        <v>80</v>
      </c>
      <c r="D1340" s="196" t="s">
        <v>103</v>
      </c>
      <c r="E1340" s="196" t="s">
        <v>103</v>
      </c>
      <c r="F1340" s="196" t="s">
        <v>103</v>
      </c>
      <c r="G1340" s="196" t="s">
        <v>103</v>
      </c>
      <c r="H1340" s="196" t="s">
        <v>103</v>
      </c>
      <c r="I1340" s="196" t="s">
        <v>103</v>
      </c>
      <c r="J1340" s="196" t="s">
        <v>103</v>
      </c>
      <c r="K1340" s="196" t="s">
        <v>103</v>
      </c>
      <c r="L1340" s="196">
        <v>569</v>
      </c>
    </row>
    <row r="1341" spans="1:12" s="104" customFormat="1" x14ac:dyDescent="0.2">
      <c r="A1341" s="6" t="s">
        <v>832</v>
      </c>
      <c r="B1341" s="114">
        <v>2014</v>
      </c>
      <c r="C1341" s="24" t="s">
        <v>24</v>
      </c>
      <c r="D1341" s="196">
        <v>83</v>
      </c>
      <c r="E1341" s="196">
        <v>1693</v>
      </c>
      <c r="F1341" s="196">
        <v>3533</v>
      </c>
      <c r="G1341" s="196">
        <v>457</v>
      </c>
      <c r="H1341" s="196">
        <v>3669</v>
      </c>
      <c r="I1341" s="196">
        <v>247</v>
      </c>
      <c r="J1341" s="196">
        <v>683</v>
      </c>
      <c r="K1341" s="196">
        <v>492</v>
      </c>
      <c r="L1341" s="196">
        <v>10857</v>
      </c>
    </row>
    <row r="1342" spans="1:12" s="104" customFormat="1" x14ac:dyDescent="0.2">
      <c r="A1342" s="6" t="s">
        <v>833</v>
      </c>
      <c r="B1342" s="114">
        <v>2015</v>
      </c>
      <c r="C1342" s="24" t="s">
        <v>49</v>
      </c>
      <c r="D1342" s="196" t="s">
        <v>103</v>
      </c>
      <c r="E1342" s="196" t="s">
        <v>103</v>
      </c>
      <c r="F1342" s="196" t="s">
        <v>103</v>
      </c>
      <c r="G1342" s="196" t="s">
        <v>103</v>
      </c>
      <c r="H1342" s="196" t="s">
        <v>103</v>
      </c>
      <c r="I1342" s="196" t="s">
        <v>103</v>
      </c>
      <c r="J1342" s="196" t="s">
        <v>103</v>
      </c>
      <c r="K1342" s="196" t="s">
        <v>103</v>
      </c>
      <c r="L1342" s="196">
        <v>256</v>
      </c>
    </row>
    <row r="1343" spans="1:12" s="104" customFormat="1" x14ac:dyDescent="0.2">
      <c r="A1343" s="6" t="s">
        <v>834</v>
      </c>
      <c r="B1343" s="114">
        <v>2015</v>
      </c>
      <c r="C1343" s="24" t="s">
        <v>50</v>
      </c>
      <c r="D1343" s="196" t="s">
        <v>103</v>
      </c>
      <c r="E1343" s="196" t="s">
        <v>103</v>
      </c>
      <c r="F1343" s="196" t="s">
        <v>103</v>
      </c>
      <c r="G1343" s="196" t="s">
        <v>103</v>
      </c>
      <c r="H1343" s="196" t="s">
        <v>103</v>
      </c>
      <c r="I1343" s="196" t="s">
        <v>103</v>
      </c>
      <c r="J1343" s="196" t="s">
        <v>103</v>
      </c>
      <c r="K1343" s="196" t="s">
        <v>103</v>
      </c>
      <c r="L1343" s="196">
        <v>242</v>
      </c>
    </row>
    <row r="1344" spans="1:12" s="104" customFormat="1" x14ac:dyDescent="0.2">
      <c r="A1344" s="6" t="s">
        <v>835</v>
      </c>
      <c r="B1344" s="114">
        <v>2015</v>
      </c>
      <c r="C1344" s="24" t="s">
        <v>51</v>
      </c>
      <c r="D1344" s="196" t="s">
        <v>103</v>
      </c>
      <c r="E1344" s="196" t="s">
        <v>103</v>
      </c>
      <c r="F1344" s="196" t="s">
        <v>103</v>
      </c>
      <c r="G1344" s="196" t="s">
        <v>103</v>
      </c>
      <c r="H1344" s="196" t="s">
        <v>103</v>
      </c>
      <c r="I1344" s="196" t="s">
        <v>103</v>
      </c>
      <c r="J1344" s="196" t="s">
        <v>103</v>
      </c>
      <c r="K1344" s="196" t="s">
        <v>103</v>
      </c>
      <c r="L1344" s="196">
        <v>346</v>
      </c>
    </row>
    <row r="1345" spans="1:12" s="104" customFormat="1" x14ac:dyDescent="0.2">
      <c r="A1345" s="6" t="s">
        <v>836</v>
      </c>
      <c r="B1345" s="114">
        <v>2015</v>
      </c>
      <c r="C1345" s="24" t="s">
        <v>52</v>
      </c>
      <c r="D1345" s="196" t="s">
        <v>103</v>
      </c>
      <c r="E1345" s="196" t="s">
        <v>103</v>
      </c>
      <c r="F1345" s="196" t="s">
        <v>103</v>
      </c>
      <c r="G1345" s="196" t="s">
        <v>103</v>
      </c>
      <c r="H1345" s="196" t="s">
        <v>103</v>
      </c>
      <c r="I1345" s="196" t="s">
        <v>103</v>
      </c>
      <c r="J1345" s="196" t="s">
        <v>103</v>
      </c>
      <c r="K1345" s="196" t="s">
        <v>103</v>
      </c>
      <c r="L1345" s="196">
        <v>84</v>
      </c>
    </row>
    <row r="1346" spans="1:12" s="104" customFormat="1" x14ac:dyDescent="0.2">
      <c r="A1346" s="6" t="s">
        <v>837</v>
      </c>
      <c r="B1346" s="114">
        <v>2015</v>
      </c>
      <c r="C1346" s="24" t="s">
        <v>53</v>
      </c>
      <c r="D1346" s="196" t="s">
        <v>103</v>
      </c>
      <c r="E1346" s="196" t="s">
        <v>103</v>
      </c>
      <c r="F1346" s="196" t="s">
        <v>103</v>
      </c>
      <c r="G1346" s="196" t="s">
        <v>103</v>
      </c>
      <c r="H1346" s="196" t="s">
        <v>103</v>
      </c>
      <c r="I1346" s="196" t="s">
        <v>103</v>
      </c>
      <c r="J1346" s="196" t="s">
        <v>103</v>
      </c>
      <c r="K1346" s="196" t="s">
        <v>103</v>
      </c>
      <c r="L1346" s="196">
        <v>143</v>
      </c>
    </row>
    <row r="1347" spans="1:12" s="104" customFormat="1" x14ac:dyDescent="0.2">
      <c r="A1347" s="6" t="s">
        <v>838</v>
      </c>
      <c r="B1347" s="114">
        <v>2015</v>
      </c>
      <c r="C1347" s="24" t="s">
        <v>54</v>
      </c>
      <c r="D1347" s="196" t="s">
        <v>103</v>
      </c>
      <c r="E1347" s="196" t="s">
        <v>103</v>
      </c>
      <c r="F1347" s="196" t="s">
        <v>103</v>
      </c>
      <c r="G1347" s="196" t="s">
        <v>103</v>
      </c>
      <c r="H1347" s="196" t="s">
        <v>103</v>
      </c>
      <c r="I1347" s="196" t="s">
        <v>103</v>
      </c>
      <c r="J1347" s="196" t="s">
        <v>103</v>
      </c>
      <c r="K1347" s="196" t="s">
        <v>103</v>
      </c>
      <c r="L1347" s="196">
        <v>618</v>
      </c>
    </row>
    <row r="1348" spans="1:12" s="104" customFormat="1" x14ac:dyDescent="0.2">
      <c r="A1348" s="6" t="s">
        <v>839</v>
      </c>
      <c r="B1348" s="114">
        <v>2015</v>
      </c>
      <c r="C1348" s="24" t="s">
        <v>55</v>
      </c>
      <c r="D1348" s="196" t="s">
        <v>103</v>
      </c>
      <c r="E1348" s="196" t="s">
        <v>103</v>
      </c>
      <c r="F1348" s="196" t="s">
        <v>103</v>
      </c>
      <c r="G1348" s="196" t="s">
        <v>103</v>
      </c>
      <c r="H1348" s="196" t="s">
        <v>103</v>
      </c>
      <c r="I1348" s="196" t="s">
        <v>103</v>
      </c>
      <c r="J1348" s="196" t="s">
        <v>103</v>
      </c>
      <c r="K1348" s="196" t="s">
        <v>103</v>
      </c>
      <c r="L1348" s="196">
        <v>247</v>
      </c>
    </row>
    <row r="1349" spans="1:12" s="104" customFormat="1" x14ac:dyDescent="0.2">
      <c r="A1349" s="6" t="s">
        <v>840</v>
      </c>
      <c r="B1349" s="114">
        <v>2015</v>
      </c>
      <c r="C1349" s="24" t="s">
        <v>56</v>
      </c>
      <c r="D1349" s="196" t="s">
        <v>103</v>
      </c>
      <c r="E1349" s="196" t="s">
        <v>103</v>
      </c>
      <c r="F1349" s="196" t="s">
        <v>103</v>
      </c>
      <c r="G1349" s="196" t="s">
        <v>103</v>
      </c>
      <c r="H1349" s="196" t="s">
        <v>103</v>
      </c>
      <c r="I1349" s="196" t="s">
        <v>103</v>
      </c>
      <c r="J1349" s="196" t="s">
        <v>103</v>
      </c>
      <c r="K1349" s="196" t="s">
        <v>103</v>
      </c>
      <c r="L1349" s="196">
        <v>262</v>
      </c>
    </row>
    <row r="1350" spans="1:12" s="104" customFormat="1" x14ac:dyDescent="0.2">
      <c r="A1350" s="6" t="s">
        <v>841</v>
      </c>
      <c r="B1350" s="114">
        <v>2015</v>
      </c>
      <c r="C1350" s="24" t="s">
        <v>57</v>
      </c>
      <c r="D1350" s="196" t="s">
        <v>103</v>
      </c>
      <c r="E1350" s="196" t="s">
        <v>103</v>
      </c>
      <c r="F1350" s="196" t="s">
        <v>103</v>
      </c>
      <c r="G1350" s="196" t="s">
        <v>103</v>
      </c>
      <c r="H1350" s="196" t="s">
        <v>103</v>
      </c>
      <c r="I1350" s="196" t="s">
        <v>103</v>
      </c>
      <c r="J1350" s="196" t="s">
        <v>103</v>
      </c>
      <c r="K1350" s="196" t="s">
        <v>103</v>
      </c>
      <c r="L1350" s="196">
        <v>295</v>
      </c>
    </row>
    <row r="1351" spans="1:12" s="104" customFormat="1" x14ac:dyDescent="0.2">
      <c r="A1351" s="6" t="s">
        <v>842</v>
      </c>
      <c r="B1351" s="114">
        <v>2015</v>
      </c>
      <c r="C1351" s="24" t="s">
        <v>58</v>
      </c>
      <c r="D1351" s="196" t="s">
        <v>103</v>
      </c>
      <c r="E1351" s="196" t="s">
        <v>103</v>
      </c>
      <c r="F1351" s="196" t="s">
        <v>103</v>
      </c>
      <c r="G1351" s="196" t="s">
        <v>103</v>
      </c>
      <c r="H1351" s="196" t="s">
        <v>103</v>
      </c>
      <c r="I1351" s="196" t="s">
        <v>103</v>
      </c>
      <c r="J1351" s="196" t="s">
        <v>103</v>
      </c>
      <c r="K1351" s="196" t="s">
        <v>103</v>
      </c>
      <c r="L1351" s="196">
        <v>403</v>
      </c>
    </row>
    <row r="1352" spans="1:12" s="104" customFormat="1" x14ac:dyDescent="0.2">
      <c r="A1352" s="6" t="s">
        <v>843</v>
      </c>
      <c r="B1352" s="114">
        <v>2015</v>
      </c>
      <c r="C1352" s="24" t="s">
        <v>59</v>
      </c>
      <c r="D1352" s="196" t="s">
        <v>103</v>
      </c>
      <c r="E1352" s="196" t="s">
        <v>103</v>
      </c>
      <c r="F1352" s="196" t="s">
        <v>103</v>
      </c>
      <c r="G1352" s="196" t="s">
        <v>103</v>
      </c>
      <c r="H1352" s="196" t="s">
        <v>103</v>
      </c>
      <c r="I1352" s="196" t="s">
        <v>103</v>
      </c>
      <c r="J1352" s="196" t="s">
        <v>103</v>
      </c>
      <c r="K1352" s="196" t="s">
        <v>103</v>
      </c>
      <c r="L1352" s="196">
        <v>66</v>
      </c>
    </row>
    <row r="1353" spans="1:12" s="104" customFormat="1" x14ac:dyDescent="0.2">
      <c r="A1353" s="6" t="s">
        <v>844</v>
      </c>
      <c r="B1353" s="114">
        <v>2015</v>
      </c>
      <c r="C1353" s="24" t="s">
        <v>60</v>
      </c>
      <c r="D1353" s="196" t="s">
        <v>103</v>
      </c>
      <c r="E1353" s="196" t="s">
        <v>103</v>
      </c>
      <c r="F1353" s="196" t="s">
        <v>103</v>
      </c>
      <c r="G1353" s="196" t="s">
        <v>103</v>
      </c>
      <c r="H1353" s="196" t="s">
        <v>103</v>
      </c>
      <c r="I1353" s="196" t="s">
        <v>103</v>
      </c>
      <c r="J1353" s="196" t="s">
        <v>103</v>
      </c>
      <c r="K1353" s="196" t="s">
        <v>103</v>
      </c>
      <c r="L1353" s="196">
        <v>1354</v>
      </c>
    </row>
    <row r="1354" spans="1:12" s="104" customFormat="1" x14ac:dyDescent="0.2">
      <c r="A1354" s="6" t="s">
        <v>845</v>
      </c>
      <c r="B1354" s="114">
        <v>2015</v>
      </c>
      <c r="C1354" s="24" t="s">
        <v>61</v>
      </c>
      <c r="D1354" s="196" t="s">
        <v>103</v>
      </c>
      <c r="E1354" s="196" t="s">
        <v>103</v>
      </c>
      <c r="F1354" s="196" t="s">
        <v>103</v>
      </c>
      <c r="G1354" s="196" t="s">
        <v>103</v>
      </c>
      <c r="H1354" s="196" t="s">
        <v>103</v>
      </c>
      <c r="I1354" s="196" t="s">
        <v>103</v>
      </c>
      <c r="J1354" s="196" t="s">
        <v>103</v>
      </c>
      <c r="K1354" s="196" t="s">
        <v>103</v>
      </c>
      <c r="L1354" s="196">
        <v>45</v>
      </c>
    </row>
    <row r="1355" spans="1:12" s="104" customFormat="1" x14ac:dyDescent="0.2">
      <c r="A1355" s="6" t="s">
        <v>846</v>
      </c>
      <c r="B1355" s="114">
        <v>2015</v>
      </c>
      <c r="C1355" s="24" t="s">
        <v>62</v>
      </c>
      <c r="D1355" s="196" t="s">
        <v>103</v>
      </c>
      <c r="E1355" s="196" t="s">
        <v>103</v>
      </c>
      <c r="F1355" s="196" t="s">
        <v>103</v>
      </c>
      <c r="G1355" s="196" t="s">
        <v>103</v>
      </c>
      <c r="H1355" s="196" t="s">
        <v>103</v>
      </c>
      <c r="I1355" s="196" t="s">
        <v>103</v>
      </c>
      <c r="J1355" s="196" t="s">
        <v>103</v>
      </c>
      <c r="K1355" s="196" t="s">
        <v>103</v>
      </c>
      <c r="L1355" s="196">
        <v>604</v>
      </c>
    </row>
    <row r="1356" spans="1:12" s="104" customFormat="1" x14ac:dyDescent="0.2">
      <c r="A1356" s="6" t="s">
        <v>847</v>
      </c>
      <c r="B1356" s="114">
        <v>2015</v>
      </c>
      <c r="C1356" s="24" t="s">
        <v>63</v>
      </c>
      <c r="D1356" s="196" t="s">
        <v>103</v>
      </c>
      <c r="E1356" s="196" t="s">
        <v>103</v>
      </c>
      <c r="F1356" s="196" t="s">
        <v>103</v>
      </c>
      <c r="G1356" s="196" t="s">
        <v>103</v>
      </c>
      <c r="H1356" s="196" t="s">
        <v>103</v>
      </c>
      <c r="I1356" s="196" t="s">
        <v>103</v>
      </c>
      <c r="J1356" s="196" t="s">
        <v>103</v>
      </c>
      <c r="K1356" s="196" t="s">
        <v>103</v>
      </c>
      <c r="L1356" s="196">
        <v>1097</v>
      </c>
    </row>
    <row r="1357" spans="1:12" s="104" customFormat="1" x14ac:dyDescent="0.2">
      <c r="A1357" s="6" t="s">
        <v>848</v>
      </c>
      <c r="B1357" s="114">
        <v>2015</v>
      </c>
      <c r="C1357" s="24" t="s">
        <v>64</v>
      </c>
      <c r="D1357" s="196" t="s">
        <v>103</v>
      </c>
      <c r="E1357" s="196" t="s">
        <v>103</v>
      </c>
      <c r="F1357" s="196" t="s">
        <v>103</v>
      </c>
      <c r="G1357" s="196" t="s">
        <v>103</v>
      </c>
      <c r="H1357" s="196" t="s">
        <v>103</v>
      </c>
      <c r="I1357" s="196" t="s">
        <v>103</v>
      </c>
      <c r="J1357" s="196" t="s">
        <v>103</v>
      </c>
      <c r="K1357" s="196" t="s">
        <v>103</v>
      </c>
      <c r="L1357" s="196">
        <v>669</v>
      </c>
    </row>
    <row r="1358" spans="1:12" s="104" customFormat="1" x14ac:dyDescent="0.2">
      <c r="A1358" s="6" t="s">
        <v>849</v>
      </c>
      <c r="B1358" s="114">
        <v>2015</v>
      </c>
      <c r="C1358" s="24" t="s">
        <v>65</v>
      </c>
      <c r="D1358" s="196" t="s">
        <v>103</v>
      </c>
      <c r="E1358" s="196" t="s">
        <v>103</v>
      </c>
      <c r="F1358" s="196" t="s">
        <v>103</v>
      </c>
      <c r="G1358" s="196" t="s">
        <v>103</v>
      </c>
      <c r="H1358" s="196" t="s">
        <v>103</v>
      </c>
      <c r="I1358" s="196" t="s">
        <v>103</v>
      </c>
      <c r="J1358" s="196" t="s">
        <v>103</v>
      </c>
      <c r="K1358" s="196" t="s">
        <v>103</v>
      </c>
      <c r="L1358" s="196">
        <v>264</v>
      </c>
    </row>
    <row r="1359" spans="1:12" s="104" customFormat="1" x14ac:dyDescent="0.2">
      <c r="A1359" s="6" t="s">
        <v>850</v>
      </c>
      <c r="B1359" s="114">
        <v>2015</v>
      </c>
      <c r="C1359" s="24" t="s">
        <v>66</v>
      </c>
      <c r="D1359" s="196" t="s">
        <v>103</v>
      </c>
      <c r="E1359" s="196" t="s">
        <v>103</v>
      </c>
      <c r="F1359" s="196" t="s">
        <v>103</v>
      </c>
      <c r="G1359" s="196" t="s">
        <v>103</v>
      </c>
      <c r="H1359" s="196" t="s">
        <v>103</v>
      </c>
      <c r="I1359" s="196" t="s">
        <v>103</v>
      </c>
      <c r="J1359" s="196" t="s">
        <v>103</v>
      </c>
      <c r="K1359" s="196" t="s">
        <v>103</v>
      </c>
      <c r="L1359" s="196">
        <v>205</v>
      </c>
    </row>
    <row r="1360" spans="1:12" s="104" customFormat="1" x14ac:dyDescent="0.2">
      <c r="A1360" s="6" t="s">
        <v>851</v>
      </c>
      <c r="B1360" s="114">
        <v>2015</v>
      </c>
      <c r="C1360" s="24" t="s">
        <v>67</v>
      </c>
      <c r="D1360" s="196" t="s">
        <v>103</v>
      </c>
      <c r="E1360" s="196" t="s">
        <v>103</v>
      </c>
      <c r="F1360" s="196" t="s">
        <v>103</v>
      </c>
      <c r="G1360" s="196" t="s">
        <v>103</v>
      </c>
      <c r="H1360" s="196" t="s">
        <v>103</v>
      </c>
      <c r="I1360" s="196" t="s">
        <v>103</v>
      </c>
      <c r="J1360" s="196" t="s">
        <v>103</v>
      </c>
      <c r="K1360" s="196" t="s">
        <v>103</v>
      </c>
      <c r="L1360" s="196">
        <v>196</v>
      </c>
    </row>
    <row r="1361" spans="1:12" s="104" customFormat="1" x14ac:dyDescent="0.2">
      <c r="A1361" s="6" t="s">
        <v>852</v>
      </c>
      <c r="B1361" s="114">
        <v>2015</v>
      </c>
      <c r="C1361" s="24" t="s">
        <v>68</v>
      </c>
      <c r="D1361" s="196" t="s">
        <v>103</v>
      </c>
      <c r="E1361" s="196" t="s">
        <v>103</v>
      </c>
      <c r="F1361" s="196" t="s">
        <v>103</v>
      </c>
      <c r="G1361" s="196" t="s">
        <v>103</v>
      </c>
      <c r="H1361" s="196" t="s">
        <v>103</v>
      </c>
      <c r="I1361" s="196" t="s">
        <v>103</v>
      </c>
      <c r="J1361" s="196" t="s">
        <v>103</v>
      </c>
      <c r="K1361" s="196" t="s">
        <v>103</v>
      </c>
      <c r="L1361" s="196">
        <v>190</v>
      </c>
    </row>
    <row r="1362" spans="1:12" s="104" customFormat="1" x14ac:dyDescent="0.2">
      <c r="A1362" s="6" t="s">
        <v>853</v>
      </c>
      <c r="B1362" s="114">
        <v>2015</v>
      </c>
      <c r="C1362" s="24" t="s">
        <v>69</v>
      </c>
      <c r="D1362" s="196" t="s">
        <v>103</v>
      </c>
      <c r="E1362" s="196" t="s">
        <v>103</v>
      </c>
      <c r="F1362" s="196" t="s">
        <v>103</v>
      </c>
      <c r="G1362" s="196" t="s">
        <v>103</v>
      </c>
      <c r="H1362" s="196" t="s">
        <v>103</v>
      </c>
      <c r="I1362" s="196" t="s">
        <v>103</v>
      </c>
      <c r="J1362" s="196" t="s">
        <v>103</v>
      </c>
      <c r="K1362" s="196" t="s">
        <v>103</v>
      </c>
      <c r="L1362" s="196">
        <v>346</v>
      </c>
    </row>
    <row r="1363" spans="1:12" s="104" customFormat="1" x14ac:dyDescent="0.2">
      <c r="A1363" s="6" t="s">
        <v>854</v>
      </c>
      <c r="B1363" s="114">
        <v>2015</v>
      </c>
      <c r="C1363" s="24" t="s">
        <v>70</v>
      </c>
      <c r="D1363" s="196" t="s">
        <v>103</v>
      </c>
      <c r="E1363" s="196" t="s">
        <v>103</v>
      </c>
      <c r="F1363" s="196" t="s">
        <v>103</v>
      </c>
      <c r="G1363" s="196" t="s">
        <v>103</v>
      </c>
      <c r="H1363" s="196" t="s">
        <v>103</v>
      </c>
      <c r="I1363" s="196" t="s">
        <v>103</v>
      </c>
      <c r="J1363" s="196" t="s">
        <v>103</v>
      </c>
      <c r="K1363" s="196" t="s">
        <v>103</v>
      </c>
      <c r="L1363" s="196">
        <v>392</v>
      </c>
    </row>
    <row r="1364" spans="1:12" s="104" customFormat="1" x14ac:dyDescent="0.2">
      <c r="A1364" s="6" t="s">
        <v>855</v>
      </c>
      <c r="B1364" s="114">
        <v>2015</v>
      </c>
      <c r="C1364" s="24" t="s">
        <v>71</v>
      </c>
      <c r="D1364" s="196" t="s">
        <v>103</v>
      </c>
      <c r="E1364" s="196" t="s">
        <v>103</v>
      </c>
      <c r="F1364" s="196" t="s">
        <v>103</v>
      </c>
      <c r="G1364" s="196" t="s">
        <v>103</v>
      </c>
      <c r="H1364" s="196" t="s">
        <v>103</v>
      </c>
      <c r="I1364" s="196" t="s">
        <v>103</v>
      </c>
      <c r="J1364" s="196" t="s">
        <v>103</v>
      </c>
      <c r="K1364" s="196" t="s">
        <v>103</v>
      </c>
      <c r="L1364" s="196">
        <v>38</v>
      </c>
    </row>
    <row r="1365" spans="1:12" s="104" customFormat="1" x14ac:dyDescent="0.2">
      <c r="A1365" s="6" t="s">
        <v>856</v>
      </c>
      <c r="B1365" s="114">
        <v>2015</v>
      </c>
      <c r="C1365" s="24" t="s">
        <v>72</v>
      </c>
      <c r="D1365" s="196" t="s">
        <v>103</v>
      </c>
      <c r="E1365" s="196" t="s">
        <v>103</v>
      </c>
      <c r="F1365" s="196" t="s">
        <v>103</v>
      </c>
      <c r="G1365" s="196" t="s">
        <v>103</v>
      </c>
      <c r="H1365" s="196" t="s">
        <v>103</v>
      </c>
      <c r="I1365" s="196" t="s">
        <v>103</v>
      </c>
      <c r="J1365" s="196" t="s">
        <v>103</v>
      </c>
      <c r="K1365" s="196" t="s">
        <v>103</v>
      </c>
      <c r="L1365" s="196">
        <v>165</v>
      </c>
    </row>
    <row r="1366" spans="1:12" s="104" customFormat="1" x14ac:dyDescent="0.2">
      <c r="A1366" s="6" t="s">
        <v>857</v>
      </c>
      <c r="B1366" s="114">
        <v>2015</v>
      </c>
      <c r="C1366" s="24" t="s">
        <v>73</v>
      </c>
      <c r="D1366" s="196" t="s">
        <v>103</v>
      </c>
      <c r="E1366" s="196" t="s">
        <v>103</v>
      </c>
      <c r="F1366" s="196" t="s">
        <v>103</v>
      </c>
      <c r="G1366" s="196" t="s">
        <v>103</v>
      </c>
      <c r="H1366" s="196" t="s">
        <v>103</v>
      </c>
      <c r="I1366" s="196" t="s">
        <v>103</v>
      </c>
      <c r="J1366" s="196" t="s">
        <v>103</v>
      </c>
      <c r="K1366" s="196" t="s">
        <v>103</v>
      </c>
      <c r="L1366" s="196">
        <v>544</v>
      </c>
    </row>
    <row r="1367" spans="1:12" s="104" customFormat="1" x14ac:dyDescent="0.2">
      <c r="A1367" s="6" t="s">
        <v>858</v>
      </c>
      <c r="B1367" s="114">
        <v>2015</v>
      </c>
      <c r="C1367" s="24" t="s">
        <v>74</v>
      </c>
      <c r="D1367" s="196" t="s">
        <v>103</v>
      </c>
      <c r="E1367" s="196" t="s">
        <v>103</v>
      </c>
      <c r="F1367" s="196" t="s">
        <v>103</v>
      </c>
      <c r="G1367" s="196" t="s">
        <v>103</v>
      </c>
      <c r="H1367" s="196" t="s">
        <v>103</v>
      </c>
      <c r="I1367" s="196" t="s">
        <v>103</v>
      </c>
      <c r="J1367" s="196" t="s">
        <v>103</v>
      </c>
      <c r="K1367" s="196" t="s">
        <v>103</v>
      </c>
      <c r="L1367" s="196">
        <v>106</v>
      </c>
    </row>
    <row r="1368" spans="1:12" s="104" customFormat="1" x14ac:dyDescent="0.2">
      <c r="A1368" s="6" t="s">
        <v>859</v>
      </c>
      <c r="B1368" s="114">
        <v>2015</v>
      </c>
      <c r="C1368" s="24" t="s">
        <v>75</v>
      </c>
      <c r="D1368" s="196" t="s">
        <v>103</v>
      </c>
      <c r="E1368" s="196" t="s">
        <v>103</v>
      </c>
      <c r="F1368" s="196" t="s">
        <v>103</v>
      </c>
      <c r="G1368" s="196" t="s">
        <v>103</v>
      </c>
      <c r="H1368" s="196" t="s">
        <v>103</v>
      </c>
      <c r="I1368" s="196" t="s">
        <v>103</v>
      </c>
      <c r="J1368" s="196" t="s">
        <v>103</v>
      </c>
      <c r="K1368" s="196" t="s">
        <v>103</v>
      </c>
      <c r="L1368" s="196">
        <v>26</v>
      </c>
    </row>
    <row r="1369" spans="1:12" s="104" customFormat="1" x14ac:dyDescent="0.2">
      <c r="A1369" s="6" t="s">
        <v>860</v>
      </c>
      <c r="B1369" s="114">
        <v>2015</v>
      </c>
      <c r="C1369" s="24" t="s">
        <v>76</v>
      </c>
      <c r="D1369" s="196" t="s">
        <v>103</v>
      </c>
      <c r="E1369" s="196" t="s">
        <v>103</v>
      </c>
      <c r="F1369" s="196" t="s">
        <v>103</v>
      </c>
      <c r="G1369" s="196" t="s">
        <v>103</v>
      </c>
      <c r="H1369" s="196" t="s">
        <v>103</v>
      </c>
      <c r="I1369" s="196" t="s">
        <v>103</v>
      </c>
      <c r="J1369" s="196" t="s">
        <v>103</v>
      </c>
      <c r="K1369" s="196" t="s">
        <v>103</v>
      </c>
      <c r="L1369" s="196">
        <v>356</v>
      </c>
    </row>
    <row r="1370" spans="1:12" s="104" customFormat="1" x14ac:dyDescent="0.2">
      <c r="A1370" s="6" t="s">
        <v>861</v>
      </c>
      <c r="B1370" s="114">
        <v>2015</v>
      </c>
      <c r="C1370" s="24" t="s">
        <v>77</v>
      </c>
      <c r="D1370" s="196" t="s">
        <v>103</v>
      </c>
      <c r="E1370" s="196" t="s">
        <v>103</v>
      </c>
      <c r="F1370" s="196" t="s">
        <v>103</v>
      </c>
      <c r="G1370" s="196" t="s">
        <v>103</v>
      </c>
      <c r="H1370" s="196" t="s">
        <v>103</v>
      </c>
      <c r="I1370" s="196" t="s">
        <v>103</v>
      </c>
      <c r="J1370" s="196" t="s">
        <v>103</v>
      </c>
      <c r="K1370" s="196" t="s">
        <v>103</v>
      </c>
      <c r="L1370" s="196">
        <v>670</v>
      </c>
    </row>
    <row r="1371" spans="1:12" s="104" customFormat="1" x14ac:dyDescent="0.2">
      <c r="A1371" s="6" t="s">
        <v>862</v>
      </c>
      <c r="B1371" s="114">
        <v>2015</v>
      </c>
      <c r="C1371" s="24" t="s">
        <v>78</v>
      </c>
      <c r="D1371" s="196" t="s">
        <v>103</v>
      </c>
      <c r="E1371" s="196" t="s">
        <v>103</v>
      </c>
      <c r="F1371" s="196" t="s">
        <v>103</v>
      </c>
      <c r="G1371" s="196" t="s">
        <v>103</v>
      </c>
      <c r="H1371" s="196" t="s">
        <v>103</v>
      </c>
      <c r="I1371" s="196" t="s">
        <v>103</v>
      </c>
      <c r="J1371" s="196" t="s">
        <v>103</v>
      </c>
      <c r="K1371" s="196" t="s">
        <v>103</v>
      </c>
      <c r="L1371" s="196">
        <v>377</v>
      </c>
    </row>
    <row r="1372" spans="1:12" s="104" customFormat="1" x14ac:dyDescent="0.2">
      <c r="A1372" s="6" t="s">
        <v>863</v>
      </c>
      <c r="B1372" s="114">
        <v>2015</v>
      </c>
      <c r="C1372" s="24" t="s">
        <v>79</v>
      </c>
      <c r="D1372" s="196" t="s">
        <v>103</v>
      </c>
      <c r="E1372" s="196" t="s">
        <v>103</v>
      </c>
      <c r="F1372" s="196" t="s">
        <v>103</v>
      </c>
      <c r="G1372" s="196" t="s">
        <v>103</v>
      </c>
      <c r="H1372" s="196" t="s">
        <v>103</v>
      </c>
      <c r="I1372" s="196" t="s">
        <v>103</v>
      </c>
      <c r="J1372" s="196" t="s">
        <v>103</v>
      </c>
      <c r="K1372" s="196" t="s">
        <v>103</v>
      </c>
      <c r="L1372" s="196">
        <v>164</v>
      </c>
    </row>
    <row r="1373" spans="1:12" s="104" customFormat="1" x14ac:dyDescent="0.2">
      <c r="A1373" s="6" t="s">
        <v>864</v>
      </c>
      <c r="B1373" s="114">
        <v>2015</v>
      </c>
      <c r="C1373" s="24" t="s">
        <v>80</v>
      </c>
      <c r="D1373" s="196" t="s">
        <v>103</v>
      </c>
      <c r="E1373" s="196" t="s">
        <v>103</v>
      </c>
      <c r="F1373" s="196" t="s">
        <v>103</v>
      </c>
      <c r="G1373" s="196" t="s">
        <v>103</v>
      </c>
      <c r="H1373" s="196" t="s">
        <v>103</v>
      </c>
      <c r="I1373" s="196" t="s">
        <v>103</v>
      </c>
      <c r="J1373" s="196" t="s">
        <v>103</v>
      </c>
      <c r="K1373" s="196" t="s">
        <v>103</v>
      </c>
      <c r="L1373" s="196">
        <v>589</v>
      </c>
    </row>
    <row r="1374" spans="1:12" s="104" customFormat="1" x14ac:dyDescent="0.2">
      <c r="A1374" s="6" t="s">
        <v>865</v>
      </c>
      <c r="B1374" s="114">
        <v>2015</v>
      </c>
      <c r="C1374" s="24" t="s">
        <v>24</v>
      </c>
      <c r="D1374" s="196">
        <v>97</v>
      </c>
      <c r="E1374" s="196">
        <v>1672</v>
      </c>
      <c r="F1374" s="196">
        <v>3585</v>
      </c>
      <c r="G1374" s="196">
        <v>428</v>
      </c>
      <c r="H1374" s="196">
        <v>3996</v>
      </c>
      <c r="I1374" s="196">
        <v>289</v>
      </c>
      <c r="J1374" s="196">
        <v>792</v>
      </c>
      <c r="K1374" s="196">
        <v>500</v>
      </c>
      <c r="L1374" s="196">
        <v>11359</v>
      </c>
    </row>
    <row r="1375" spans="1:12" x14ac:dyDescent="0.2">
      <c r="D1375" s="144" t="s">
        <v>12</v>
      </c>
      <c r="E1375" s="144" t="s">
        <v>13</v>
      </c>
      <c r="F1375" s="144" t="s">
        <v>14</v>
      </c>
      <c r="G1375" s="144" t="s">
        <v>81</v>
      </c>
      <c r="H1375" s="144" t="s">
        <v>47</v>
      </c>
      <c r="I1375" s="144" t="s">
        <v>87</v>
      </c>
      <c r="J1375" s="144" t="s">
        <v>16</v>
      </c>
      <c r="K1375" s="144" t="s">
        <v>17</v>
      </c>
      <c r="L1375" s="80" t="s">
        <v>4</v>
      </c>
    </row>
    <row r="1379" spans="1:7" x14ac:dyDescent="0.2">
      <c r="B1379" s="40" t="s">
        <v>694</v>
      </c>
      <c r="D1379" s="40" t="s">
        <v>105</v>
      </c>
      <c r="G1379" s="40" t="s">
        <v>4</v>
      </c>
    </row>
    <row r="1380" spans="1:7" x14ac:dyDescent="0.2">
      <c r="D1380" s="40" t="s">
        <v>692</v>
      </c>
      <c r="E1380" s="40" t="s">
        <v>596</v>
      </c>
      <c r="F1380" s="40" t="s">
        <v>39</v>
      </c>
    </row>
    <row r="1381" spans="1:7" x14ac:dyDescent="0.2">
      <c r="D1381" s="40" t="s">
        <v>41</v>
      </c>
      <c r="E1381" s="40" t="s">
        <v>41</v>
      </c>
      <c r="F1381" s="40" t="s">
        <v>41</v>
      </c>
      <c r="G1381" s="40" t="s">
        <v>41</v>
      </c>
    </row>
    <row r="1383" spans="1:7" x14ac:dyDescent="0.2">
      <c r="A1383" s="40" t="s">
        <v>555</v>
      </c>
      <c r="B1383" s="134">
        <v>2013</v>
      </c>
      <c r="C1383" s="40" t="s">
        <v>49</v>
      </c>
      <c r="D1383" s="80">
        <v>10</v>
      </c>
      <c r="E1383" s="80">
        <v>186</v>
      </c>
      <c r="F1383" s="80">
        <v>1605</v>
      </c>
      <c r="G1383" s="80">
        <v>1801</v>
      </c>
    </row>
    <row r="1384" spans="1:7" x14ac:dyDescent="0.2">
      <c r="A1384" s="40" t="s">
        <v>556</v>
      </c>
      <c r="B1384" s="134">
        <v>2013</v>
      </c>
      <c r="C1384" s="40" t="s">
        <v>50</v>
      </c>
      <c r="D1384" s="80">
        <v>41</v>
      </c>
      <c r="E1384" s="80">
        <v>242</v>
      </c>
      <c r="F1384" s="80">
        <v>1959</v>
      </c>
      <c r="G1384" s="80">
        <v>2242</v>
      </c>
    </row>
    <row r="1385" spans="1:7" x14ac:dyDescent="0.2">
      <c r="A1385" s="40" t="s">
        <v>557</v>
      </c>
      <c r="B1385" s="134">
        <v>2013</v>
      </c>
      <c r="C1385" s="40" t="s">
        <v>51</v>
      </c>
      <c r="D1385" s="80">
        <v>8</v>
      </c>
      <c r="E1385" s="80">
        <v>200</v>
      </c>
      <c r="F1385" s="80">
        <v>1265</v>
      </c>
      <c r="G1385" s="80">
        <v>1473</v>
      </c>
    </row>
    <row r="1386" spans="1:7" x14ac:dyDescent="0.2">
      <c r="A1386" s="40" t="s">
        <v>558</v>
      </c>
      <c r="B1386" s="134">
        <v>2013</v>
      </c>
      <c r="C1386" s="40" t="s">
        <v>52</v>
      </c>
      <c r="D1386" s="80">
        <v>0</v>
      </c>
      <c r="E1386" s="80">
        <v>55</v>
      </c>
      <c r="F1386" s="80">
        <v>927</v>
      </c>
      <c r="G1386" s="80">
        <v>982</v>
      </c>
    </row>
    <row r="1387" spans="1:7" x14ac:dyDescent="0.2">
      <c r="A1387" s="40" t="s">
        <v>559</v>
      </c>
      <c r="B1387" s="134">
        <v>2013</v>
      </c>
      <c r="C1387" s="40" t="s">
        <v>53</v>
      </c>
      <c r="D1387" s="80">
        <v>20</v>
      </c>
      <c r="E1387" s="80">
        <v>134</v>
      </c>
      <c r="F1387" s="80">
        <v>571</v>
      </c>
      <c r="G1387" s="80">
        <v>725</v>
      </c>
    </row>
    <row r="1388" spans="1:7" x14ac:dyDescent="0.2">
      <c r="A1388" s="40" t="s">
        <v>560</v>
      </c>
      <c r="B1388" s="134">
        <v>2013</v>
      </c>
      <c r="C1388" s="40" t="s">
        <v>54</v>
      </c>
      <c r="D1388" s="80">
        <v>10</v>
      </c>
      <c r="E1388" s="80">
        <v>473</v>
      </c>
      <c r="F1388" s="80">
        <v>1795</v>
      </c>
      <c r="G1388" s="80">
        <v>2278</v>
      </c>
    </row>
    <row r="1389" spans="1:7" x14ac:dyDescent="0.2">
      <c r="A1389" s="40" t="s">
        <v>561</v>
      </c>
      <c r="B1389" s="134">
        <v>2013</v>
      </c>
      <c r="C1389" s="40" t="s">
        <v>55</v>
      </c>
      <c r="D1389" s="80">
        <v>9</v>
      </c>
      <c r="E1389" s="80">
        <v>217</v>
      </c>
      <c r="F1389" s="80">
        <v>1525</v>
      </c>
      <c r="G1389" s="80">
        <v>1751</v>
      </c>
    </row>
    <row r="1390" spans="1:7" x14ac:dyDescent="0.2">
      <c r="A1390" s="40" t="s">
        <v>562</v>
      </c>
      <c r="B1390" s="134">
        <v>2013</v>
      </c>
      <c r="C1390" s="40" t="s">
        <v>56</v>
      </c>
      <c r="D1390" s="80" t="s">
        <v>103</v>
      </c>
      <c r="E1390" s="80" t="s">
        <v>103</v>
      </c>
      <c r="F1390" s="80" t="s">
        <v>103</v>
      </c>
      <c r="G1390" s="80">
        <v>1853</v>
      </c>
    </row>
    <row r="1391" spans="1:7" x14ac:dyDescent="0.2">
      <c r="A1391" s="40" t="s">
        <v>563</v>
      </c>
      <c r="B1391" s="134">
        <v>2013</v>
      </c>
      <c r="C1391" s="40" t="s">
        <v>57</v>
      </c>
      <c r="D1391" s="80">
        <v>0</v>
      </c>
      <c r="E1391" s="80">
        <v>247</v>
      </c>
      <c r="F1391" s="80">
        <v>966</v>
      </c>
      <c r="G1391" s="80">
        <v>1213</v>
      </c>
    </row>
    <row r="1392" spans="1:7" x14ac:dyDescent="0.2">
      <c r="A1392" s="40" t="s">
        <v>564</v>
      </c>
      <c r="B1392" s="134">
        <v>2013</v>
      </c>
      <c r="C1392" s="40" t="s">
        <v>58</v>
      </c>
      <c r="D1392" s="80">
        <v>9</v>
      </c>
      <c r="E1392" s="80">
        <v>405</v>
      </c>
      <c r="F1392" s="80">
        <v>1119</v>
      </c>
      <c r="G1392" s="80">
        <v>1533</v>
      </c>
    </row>
    <row r="1393" spans="1:7" x14ac:dyDescent="0.2">
      <c r="A1393" s="40" t="s">
        <v>565</v>
      </c>
      <c r="B1393" s="134">
        <v>2013</v>
      </c>
      <c r="C1393" s="40" t="s">
        <v>59</v>
      </c>
      <c r="D1393" s="80" t="s">
        <v>103</v>
      </c>
      <c r="E1393" s="80" t="s">
        <v>103</v>
      </c>
      <c r="F1393" s="80" t="s">
        <v>103</v>
      </c>
      <c r="G1393" s="80">
        <v>1023</v>
      </c>
    </row>
    <row r="1394" spans="1:7" x14ac:dyDescent="0.2">
      <c r="A1394" s="40" t="s">
        <v>566</v>
      </c>
      <c r="B1394" s="134">
        <v>2013</v>
      </c>
      <c r="C1394" s="40" t="s">
        <v>60</v>
      </c>
      <c r="D1394" s="80">
        <v>115</v>
      </c>
      <c r="E1394" s="80">
        <v>707</v>
      </c>
      <c r="F1394" s="80">
        <v>3482</v>
      </c>
      <c r="G1394" s="80">
        <v>4304</v>
      </c>
    </row>
    <row r="1395" spans="1:7" x14ac:dyDescent="0.2">
      <c r="A1395" s="40" t="s">
        <v>567</v>
      </c>
      <c r="B1395" s="134">
        <v>2013</v>
      </c>
      <c r="C1395" s="40" t="s">
        <v>61</v>
      </c>
      <c r="D1395" s="80">
        <v>11</v>
      </c>
      <c r="E1395" s="80">
        <v>58</v>
      </c>
      <c r="F1395" s="80">
        <v>466</v>
      </c>
      <c r="G1395" s="80">
        <v>535</v>
      </c>
    </row>
    <row r="1396" spans="1:7" x14ac:dyDescent="0.2">
      <c r="A1396" s="40" t="s">
        <v>568</v>
      </c>
      <c r="B1396" s="134">
        <v>2013</v>
      </c>
      <c r="C1396" s="40" t="s">
        <v>62</v>
      </c>
      <c r="D1396" s="80">
        <v>13</v>
      </c>
      <c r="E1396" s="80">
        <v>597</v>
      </c>
      <c r="F1396" s="80">
        <v>1831</v>
      </c>
      <c r="G1396" s="80">
        <v>2441</v>
      </c>
    </row>
    <row r="1397" spans="1:7" x14ac:dyDescent="0.2">
      <c r="A1397" s="40" t="s">
        <v>569</v>
      </c>
      <c r="B1397" s="134">
        <v>2013</v>
      </c>
      <c r="C1397" s="40" t="s">
        <v>63</v>
      </c>
      <c r="D1397" s="80">
        <v>38</v>
      </c>
      <c r="E1397" s="80">
        <v>1116</v>
      </c>
      <c r="F1397" s="80">
        <v>3044</v>
      </c>
      <c r="G1397" s="80">
        <v>4198</v>
      </c>
    </row>
    <row r="1398" spans="1:7" x14ac:dyDescent="0.2">
      <c r="A1398" s="40" t="s">
        <v>570</v>
      </c>
      <c r="B1398" s="134">
        <v>2013</v>
      </c>
      <c r="C1398" s="40" t="s">
        <v>64</v>
      </c>
      <c r="D1398" s="80">
        <v>30</v>
      </c>
      <c r="E1398" s="80">
        <v>435</v>
      </c>
      <c r="F1398" s="80">
        <v>5747</v>
      </c>
      <c r="G1398" s="80">
        <v>6212</v>
      </c>
    </row>
    <row r="1399" spans="1:7" x14ac:dyDescent="0.2">
      <c r="A1399" s="40" t="s">
        <v>571</v>
      </c>
      <c r="B1399" s="134">
        <v>2013</v>
      </c>
      <c r="C1399" s="40" t="s">
        <v>65</v>
      </c>
      <c r="D1399" s="80">
        <v>12</v>
      </c>
      <c r="E1399" s="80">
        <v>272</v>
      </c>
      <c r="F1399" s="80">
        <v>1637</v>
      </c>
      <c r="G1399" s="80">
        <v>1921</v>
      </c>
    </row>
    <row r="1400" spans="1:7" x14ac:dyDescent="0.2">
      <c r="A1400" s="40" t="s">
        <v>572</v>
      </c>
      <c r="B1400" s="134">
        <v>2013</v>
      </c>
      <c r="C1400" s="40" t="s">
        <v>66</v>
      </c>
      <c r="D1400" s="80">
        <v>0</v>
      </c>
      <c r="E1400" s="80">
        <v>197</v>
      </c>
      <c r="F1400" s="80">
        <v>1161</v>
      </c>
      <c r="G1400" s="80">
        <v>1358</v>
      </c>
    </row>
    <row r="1401" spans="1:7" x14ac:dyDescent="0.2">
      <c r="A1401" s="40" t="s">
        <v>573</v>
      </c>
      <c r="B1401" s="134">
        <v>2013</v>
      </c>
      <c r="C1401" s="40" t="s">
        <v>67</v>
      </c>
      <c r="D1401" s="80">
        <v>0</v>
      </c>
      <c r="E1401" s="80">
        <v>142</v>
      </c>
      <c r="F1401" s="80">
        <v>805</v>
      </c>
      <c r="G1401" s="80">
        <v>947</v>
      </c>
    </row>
    <row r="1402" spans="1:7" x14ac:dyDescent="0.2">
      <c r="A1402" s="40" t="s">
        <v>574</v>
      </c>
      <c r="B1402" s="134">
        <v>2013</v>
      </c>
      <c r="C1402" s="40" t="s">
        <v>68</v>
      </c>
      <c r="D1402" s="80" t="s">
        <v>103</v>
      </c>
      <c r="E1402" s="80" t="s">
        <v>103</v>
      </c>
      <c r="F1402" s="80" t="s">
        <v>103</v>
      </c>
      <c r="G1402" s="80">
        <v>1208</v>
      </c>
    </row>
    <row r="1403" spans="1:7" x14ac:dyDescent="0.2">
      <c r="A1403" s="40" t="s">
        <v>575</v>
      </c>
      <c r="B1403" s="134">
        <v>2013</v>
      </c>
      <c r="C1403" s="40" t="s">
        <v>69</v>
      </c>
      <c r="D1403" s="80">
        <v>22</v>
      </c>
      <c r="E1403" s="80">
        <v>398</v>
      </c>
      <c r="F1403" s="80">
        <v>1568</v>
      </c>
      <c r="G1403" s="80">
        <v>1988</v>
      </c>
    </row>
    <row r="1404" spans="1:7" x14ac:dyDescent="0.2">
      <c r="A1404" s="40" t="s">
        <v>576</v>
      </c>
      <c r="B1404" s="134">
        <v>2013</v>
      </c>
      <c r="C1404" s="40" t="s">
        <v>70</v>
      </c>
      <c r="D1404" s="80">
        <v>56</v>
      </c>
      <c r="E1404" s="80">
        <v>387</v>
      </c>
      <c r="F1404" s="80">
        <v>2840</v>
      </c>
      <c r="G1404" s="80">
        <v>3283</v>
      </c>
    </row>
    <row r="1405" spans="1:7" x14ac:dyDescent="0.2">
      <c r="A1405" s="40" t="s">
        <v>577</v>
      </c>
      <c r="B1405" s="134">
        <v>2013</v>
      </c>
      <c r="C1405" s="40" t="s">
        <v>71</v>
      </c>
      <c r="D1405" s="80">
        <v>0</v>
      </c>
      <c r="E1405" s="80">
        <v>18</v>
      </c>
      <c r="F1405" s="80">
        <v>212</v>
      </c>
      <c r="G1405" s="80">
        <v>230</v>
      </c>
    </row>
    <row r="1406" spans="1:7" x14ac:dyDescent="0.2">
      <c r="A1406" s="40" t="s">
        <v>578</v>
      </c>
      <c r="B1406" s="134">
        <v>2013</v>
      </c>
      <c r="C1406" s="40" t="s">
        <v>72</v>
      </c>
      <c r="D1406" s="80">
        <v>0</v>
      </c>
      <c r="E1406" s="80">
        <v>111</v>
      </c>
      <c r="F1406" s="80">
        <v>1097</v>
      </c>
      <c r="G1406" s="80">
        <v>1208</v>
      </c>
    </row>
    <row r="1407" spans="1:7" x14ac:dyDescent="0.2">
      <c r="A1407" s="40" t="s">
        <v>579</v>
      </c>
      <c r="B1407" s="134">
        <v>2013</v>
      </c>
      <c r="C1407" s="40" t="s">
        <v>73</v>
      </c>
      <c r="D1407" s="80">
        <v>16</v>
      </c>
      <c r="E1407" s="80">
        <v>479</v>
      </c>
      <c r="F1407" s="80">
        <v>1406</v>
      </c>
      <c r="G1407" s="80">
        <v>1901</v>
      </c>
    </row>
    <row r="1408" spans="1:7" x14ac:dyDescent="0.2">
      <c r="A1408" s="40" t="s">
        <v>580</v>
      </c>
      <c r="B1408" s="134">
        <v>2013</v>
      </c>
      <c r="C1408" s="40" t="s">
        <v>74</v>
      </c>
      <c r="D1408" s="80">
        <v>0</v>
      </c>
      <c r="E1408" s="80">
        <v>145</v>
      </c>
      <c r="F1408" s="80">
        <v>1269</v>
      </c>
      <c r="G1408" s="80">
        <v>1414</v>
      </c>
    </row>
    <row r="1409" spans="1:7" x14ac:dyDescent="0.2">
      <c r="A1409" s="40" t="s">
        <v>581</v>
      </c>
      <c r="B1409" s="134">
        <v>2013</v>
      </c>
      <c r="C1409" s="40" t="s">
        <v>75</v>
      </c>
      <c r="D1409" s="80">
        <v>0</v>
      </c>
      <c r="E1409" s="80">
        <v>48</v>
      </c>
      <c r="F1409" s="80">
        <v>396</v>
      </c>
      <c r="G1409" s="80">
        <v>444</v>
      </c>
    </row>
    <row r="1410" spans="1:7" x14ac:dyDescent="0.2">
      <c r="A1410" s="40" t="s">
        <v>582</v>
      </c>
      <c r="B1410" s="134">
        <v>2013</v>
      </c>
      <c r="C1410" s="40" t="s">
        <v>76</v>
      </c>
      <c r="D1410" s="80">
        <v>8</v>
      </c>
      <c r="E1410" s="80">
        <v>600</v>
      </c>
      <c r="F1410" s="80">
        <v>1644</v>
      </c>
      <c r="G1410" s="80">
        <v>2252</v>
      </c>
    </row>
    <row r="1411" spans="1:7" x14ac:dyDescent="0.2">
      <c r="A1411" s="40" t="s">
        <v>583</v>
      </c>
      <c r="B1411" s="134">
        <v>2013</v>
      </c>
      <c r="C1411" s="40" t="s">
        <v>77</v>
      </c>
      <c r="D1411" s="80">
        <v>36</v>
      </c>
      <c r="E1411" s="80">
        <v>687</v>
      </c>
      <c r="F1411" s="80">
        <v>2921</v>
      </c>
      <c r="G1411" s="80">
        <v>3644</v>
      </c>
    </row>
    <row r="1412" spans="1:7" x14ac:dyDescent="0.2">
      <c r="A1412" s="40" t="s">
        <v>584</v>
      </c>
      <c r="B1412" s="134">
        <v>2013</v>
      </c>
      <c r="C1412" s="40" t="s">
        <v>78</v>
      </c>
      <c r="D1412" s="80">
        <v>0</v>
      </c>
      <c r="E1412" s="80">
        <v>389</v>
      </c>
      <c r="F1412" s="80">
        <v>867</v>
      </c>
      <c r="G1412" s="80">
        <v>1256</v>
      </c>
    </row>
    <row r="1413" spans="1:7" x14ac:dyDescent="0.2">
      <c r="A1413" s="40" t="s">
        <v>585</v>
      </c>
      <c r="B1413" s="134">
        <v>2013</v>
      </c>
      <c r="C1413" s="40" t="s">
        <v>79</v>
      </c>
      <c r="D1413" s="80">
        <v>83</v>
      </c>
      <c r="E1413" s="80">
        <v>167</v>
      </c>
      <c r="F1413" s="80">
        <v>1270</v>
      </c>
      <c r="G1413" s="80">
        <v>1520</v>
      </c>
    </row>
    <row r="1414" spans="1:7" x14ac:dyDescent="0.2">
      <c r="A1414" s="40" t="s">
        <v>586</v>
      </c>
      <c r="B1414" s="134">
        <v>2013</v>
      </c>
      <c r="C1414" s="40" t="s">
        <v>80</v>
      </c>
      <c r="D1414" s="80">
        <v>4</v>
      </c>
      <c r="E1414" s="80">
        <v>527</v>
      </c>
      <c r="F1414" s="80">
        <v>1399</v>
      </c>
      <c r="G1414" s="80">
        <v>1930</v>
      </c>
    </row>
    <row r="1415" spans="1:7" x14ac:dyDescent="0.2">
      <c r="A1415" s="40" t="s">
        <v>587</v>
      </c>
      <c r="B1415" s="114">
        <v>2013</v>
      </c>
      <c r="C1415" s="40" t="s">
        <v>24</v>
      </c>
      <c r="D1415" s="80">
        <v>557</v>
      </c>
      <c r="E1415" s="80">
        <v>10142</v>
      </c>
      <c r="F1415" s="80">
        <v>50369</v>
      </c>
      <c r="G1415" s="80">
        <v>61068</v>
      </c>
    </row>
    <row r="1416" spans="1:7" x14ac:dyDescent="0.2">
      <c r="A1416" s="40" t="s">
        <v>800</v>
      </c>
      <c r="B1416" s="114">
        <v>2014</v>
      </c>
      <c r="C1416" s="40" t="s">
        <v>49</v>
      </c>
      <c r="D1416" s="80">
        <v>9</v>
      </c>
      <c r="E1416" s="80">
        <v>321</v>
      </c>
      <c r="F1416" s="80">
        <v>1585</v>
      </c>
      <c r="G1416" s="80">
        <v>1915</v>
      </c>
    </row>
    <row r="1417" spans="1:7" x14ac:dyDescent="0.2">
      <c r="A1417" s="40" t="s">
        <v>801</v>
      </c>
      <c r="B1417" s="114">
        <v>2014</v>
      </c>
      <c r="C1417" s="40" t="s">
        <v>50</v>
      </c>
      <c r="D1417" s="80">
        <v>34</v>
      </c>
      <c r="E1417" s="80">
        <v>222</v>
      </c>
      <c r="F1417" s="80">
        <v>1859</v>
      </c>
      <c r="G1417" s="80">
        <v>2115</v>
      </c>
    </row>
    <row r="1418" spans="1:7" x14ac:dyDescent="0.2">
      <c r="A1418" s="40" t="s">
        <v>802</v>
      </c>
      <c r="B1418" s="114">
        <v>2014</v>
      </c>
      <c r="C1418" s="40" t="s">
        <v>51</v>
      </c>
      <c r="D1418" s="80">
        <v>20</v>
      </c>
      <c r="E1418" s="80">
        <v>684</v>
      </c>
      <c r="F1418" s="80">
        <v>1543</v>
      </c>
      <c r="G1418" s="80">
        <v>2247</v>
      </c>
    </row>
    <row r="1419" spans="1:7" x14ac:dyDescent="0.2">
      <c r="A1419" s="40" t="s">
        <v>803</v>
      </c>
      <c r="B1419" s="114">
        <v>2014</v>
      </c>
      <c r="C1419" s="40" t="s">
        <v>52</v>
      </c>
      <c r="D1419" s="80">
        <v>0</v>
      </c>
      <c r="E1419" s="80">
        <v>61</v>
      </c>
      <c r="F1419" s="80">
        <v>1082</v>
      </c>
      <c r="G1419" s="80">
        <v>1143</v>
      </c>
    </row>
    <row r="1420" spans="1:7" x14ac:dyDescent="0.2">
      <c r="A1420" s="40" t="s">
        <v>804</v>
      </c>
      <c r="B1420" s="114">
        <v>2014</v>
      </c>
      <c r="C1420" s="40" t="s">
        <v>53</v>
      </c>
      <c r="D1420" s="80">
        <v>10</v>
      </c>
      <c r="E1420" s="80">
        <v>143</v>
      </c>
      <c r="F1420" s="80">
        <v>540</v>
      </c>
      <c r="G1420" s="80">
        <v>693</v>
      </c>
    </row>
    <row r="1421" spans="1:7" x14ac:dyDescent="0.2">
      <c r="A1421" s="40" t="s">
        <v>805</v>
      </c>
      <c r="B1421" s="114">
        <v>2014</v>
      </c>
      <c r="C1421" s="40" t="s">
        <v>54</v>
      </c>
      <c r="D1421" s="80">
        <v>5</v>
      </c>
      <c r="E1421" s="80">
        <v>434</v>
      </c>
      <c r="F1421" s="80">
        <v>1579</v>
      </c>
      <c r="G1421" s="80">
        <v>2018</v>
      </c>
    </row>
    <row r="1422" spans="1:7" x14ac:dyDescent="0.2">
      <c r="A1422" s="40" t="s">
        <v>806</v>
      </c>
      <c r="B1422" s="114">
        <v>2014</v>
      </c>
      <c r="C1422" s="40" t="s">
        <v>55</v>
      </c>
      <c r="D1422" s="80">
        <v>0</v>
      </c>
      <c r="E1422" s="80">
        <v>219</v>
      </c>
      <c r="F1422" s="80">
        <v>1637</v>
      </c>
      <c r="G1422" s="80">
        <v>1856</v>
      </c>
    </row>
    <row r="1423" spans="1:7" x14ac:dyDescent="0.2">
      <c r="A1423" s="40" t="s">
        <v>807</v>
      </c>
      <c r="B1423" s="114">
        <v>2014</v>
      </c>
      <c r="C1423" s="40" t="s">
        <v>56</v>
      </c>
      <c r="D1423" s="80">
        <v>23</v>
      </c>
      <c r="E1423" s="80">
        <v>272</v>
      </c>
      <c r="F1423" s="80">
        <v>1622</v>
      </c>
      <c r="G1423" s="80">
        <v>1917</v>
      </c>
    </row>
    <row r="1424" spans="1:7" x14ac:dyDescent="0.2">
      <c r="A1424" s="40" t="s">
        <v>808</v>
      </c>
      <c r="B1424" s="114">
        <v>2014</v>
      </c>
      <c r="C1424" s="40" t="s">
        <v>57</v>
      </c>
      <c r="D1424" s="80" t="s">
        <v>103</v>
      </c>
      <c r="E1424" s="80" t="s">
        <v>103</v>
      </c>
      <c r="F1424" s="80" t="s">
        <v>103</v>
      </c>
      <c r="G1424" s="80">
        <v>1328</v>
      </c>
    </row>
    <row r="1425" spans="1:7" x14ac:dyDescent="0.2">
      <c r="A1425" s="40" t="s">
        <v>809</v>
      </c>
      <c r="B1425" s="114">
        <v>2014</v>
      </c>
      <c r="C1425" s="40" t="s">
        <v>58</v>
      </c>
      <c r="D1425" s="80">
        <v>7</v>
      </c>
      <c r="E1425" s="80">
        <v>402</v>
      </c>
      <c r="F1425" s="80">
        <v>1140</v>
      </c>
      <c r="G1425" s="80">
        <v>1549</v>
      </c>
    </row>
    <row r="1426" spans="1:7" x14ac:dyDescent="0.2">
      <c r="A1426" s="40" t="s">
        <v>810</v>
      </c>
      <c r="B1426" s="114">
        <v>2014</v>
      </c>
      <c r="C1426" s="40" t="s">
        <v>59</v>
      </c>
      <c r="D1426" s="80">
        <v>8</v>
      </c>
      <c r="E1426" s="80">
        <v>71</v>
      </c>
      <c r="F1426" s="80">
        <v>912</v>
      </c>
      <c r="G1426" s="80">
        <v>991</v>
      </c>
    </row>
    <row r="1427" spans="1:7" x14ac:dyDescent="0.2">
      <c r="A1427" s="40" t="s">
        <v>811</v>
      </c>
      <c r="B1427" s="114">
        <v>2014</v>
      </c>
      <c r="C1427" s="40" t="s">
        <v>60</v>
      </c>
      <c r="D1427" s="80" t="s">
        <v>103</v>
      </c>
      <c r="E1427" s="80" t="s">
        <v>103</v>
      </c>
      <c r="F1427" s="80" t="s">
        <v>103</v>
      </c>
      <c r="G1427" s="80">
        <v>4764</v>
      </c>
    </row>
    <row r="1428" spans="1:7" x14ac:dyDescent="0.2">
      <c r="A1428" s="40" t="s">
        <v>812</v>
      </c>
      <c r="B1428" s="114">
        <v>2014</v>
      </c>
      <c r="C1428" s="40" t="s">
        <v>61</v>
      </c>
      <c r="D1428" s="80" t="s">
        <v>103</v>
      </c>
      <c r="E1428" s="80" t="s">
        <v>103</v>
      </c>
      <c r="F1428" s="80" t="s">
        <v>103</v>
      </c>
      <c r="G1428" s="80">
        <v>488</v>
      </c>
    </row>
    <row r="1429" spans="1:7" x14ac:dyDescent="0.2">
      <c r="A1429" s="40" t="s">
        <v>813</v>
      </c>
      <c r="B1429" s="114">
        <v>2014</v>
      </c>
      <c r="C1429" s="40" t="s">
        <v>62</v>
      </c>
      <c r="D1429" s="80">
        <v>14</v>
      </c>
      <c r="E1429" s="80">
        <v>594</v>
      </c>
      <c r="F1429" s="80">
        <v>1903</v>
      </c>
      <c r="G1429" s="80">
        <v>2511</v>
      </c>
    </row>
    <row r="1430" spans="1:7" x14ac:dyDescent="0.2">
      <c r="A1430" s="40" t="s">
        <v>814</v>
      </c>
      <c r="B1430" s="114">
        <v>2014</v>
      </c>
      <c r="C1430" s="40" t="s">
        <v>63</v>
      </c>
      <c r="D1430" s="80">
        <v>10</v>
      </c>
      <c r="E1430" s="80">
        <v>1069</v>
      </c>
      <c r="F1430" s="80">
        <v>2744</v>
      </c>
      <c r="G1430" s="80">
        <v>3823</v>
      </c>
    </row>
    <row r="1431" spans="1:7" x14ac:dyDescent="0.2">
      <c r="A1431" s="40" t="s">
        <v>815</v>
      </c>
      <c r="B1431" s="114">
        <v>2014</v>
      </c>
      <c r="C1431" s="40" t="s">
        <v>64</v>
      </c>
      <c r="D1431" s="80">
        <v>33</v>
      </c>
      <c r="E1431" s="80">
        <v>318</v>
      </c>
      <c r="F1431" s="80">
        <v>5371</v>
      </c>
      <c r="G1431" s="80">
        <v>5722</v>
      </c>
    </row>
    <row r="1432" spans="1:7" x14ac:dyDescent="0.2">
      <c r="A1432" s="40" t="s">
        <v>816</v>
      </c>
      <c r="B1432" s="114">
        <v>2014</v>
      </c>
      <c r="C1432" s="40" t="s">
        <v>65</v>
      </c>
      <c r="D1432" s="80">
        <v>8</v>
      </c>
      <c r="E1432" s="80">
        <v>301</v>
      </c>
      <c r="F1432" s="80">
        <v>1752</v>
      </c>
      <c r="G1432" s="80">
        <v>2061</v>
      </c>
    </row>
    <row r="1433" spans="1:7" x14ac:dyDescent="0.2">
      <c r="A1433" s="40" t="s">
        <v>817</v>
      </c>
      <c r="B1433" s="114">
        <v>2014</v>
      </c>
      <c r="C1433" s="40" t="s">
        <v>66</v>
      </c>
      <c r="D1433" s="80">
        <v>0</v>
      </c>
      <c r="E1433" s="80">
        <v>204</v>
      </c>
      <c r="F1433" s="80">
        <v>1140</v>
      </c>
      <c r="G1433" s="80">
        <v>1344</v>
      </c>
    </row>
    <row r="1434" spans="1:7" x14ac:dyDescent="0.2">
      <c r="A1434" s="40" t="s">
        <v>818</v>
      </c>
      <c r="B1434" s="114">
        <v>2014</v>
      </c>
      <c r="C1434" s="40" t="s">
        <v>67</v>
      </c>
      <c r="D1434" s="80">
        <v>0</v>
      </c>
      <c r="E1434" s="80">
        <v>171</v>
      </c>
      <c r="F1434" s="80">
        <v>772</v>
      </c>
      <c r="G1434" s="80">
        <v>943</v>
      </c>
    </row>
    <row r="1435" spans="1:7" x14ac:dyDescent="0.2">
      <c r="A1435" s="40" t="s">
        <v>819</v>
      </c>
      <c r="B1435" s="114">
        <v>2014</v>
      </c>
      <c r="C1435" s="40" t="s">
        <v>68</v>
      </c>
      <c r="D1435" s="80">
        <v>10</v>
      </c>
      <c r="E1435" s="80">
        <v>185</v>
      </c>
      <c r="F1435" s="80">
        <v>1067</v>
      </c>
      <c r="G1435" s="80">
        <v>1262</v>
      </c>
    </row>
    <row r="1436" spans="1:7" x14ac:dyDescent="0.2">
      <c r="A1436" s="40" t="s">
        <v>820</v>
      </c>
      <c r="B1436" s="114">
        <v>2014</v>
      </c>
      <c r="C1436" s="40" t="s">
        <v>69</v>
      </c>
      <c r="D1436" s="80">
        <v>29</v>
      </c>
      <c r="E1436" s="80">
        <v>296</v>
      </c>
      <c r="F1436" s="80">
        <v>1626</v>
      </c>
      <c r="G1436" s="80">
        <v>1951</v>
      </c>
    </row>
    <row r="1437" spans="1:7" x14ac:dyDescent="0.2">
      <c r="A1437" s="40" t="s">
        <v>821</v>
      </c>
      <c r="B1437" s="114">
        <v>2014</v>
      </c>
      <c r="C1437" s="40" t="s">
        <v>70</v>
      </c>
      <c r="D1437" s="80">
        <v>65</v>
      </c>
      <c r="E1437" s="80">
        <v>361</v>
      </c>
      <c r="F1437" s="80">
        <v>2955</v>
      </c>
      <c r="G1437" s="80">
        <v>3381</v>
      </c>
    </row>
    <row r="1438" spans="1:7" x14ac:dyDescent="0.2">
      <c r="A1438" s="40" t="s">
        <v>822</v>
      </c>
      <c r="B1438" s="114">
        <v>2014</v>
      </c>
      <c r="C1438" s="40" t="s">
        <v>71</v>
      </c>
      <c r="D1438" s="80">
        <v>0</v>
      </c>
      <c r="E1438" s="80">
        <v>31</v>
      </c>
      <c r="F1438" s="80">
        <v>242</v>
      </c>
      <c r="G1438" s="80">
        <v>273</v>
      </c>
    </row>
    <row r="1439" spans="1:7" x14ac:dyDescent="0.2">
      <c r="A1439" s="40" t="s">
        <v>823</v>
      </c>
      <c r="B1439" s="114">
        <v>2014</v>
      </c>
      <c r="C1439" s="40" t="s">
        <v>72</v>
      </c>
      <c r="D1439" s="80" t="s">
        <v>103</v>
      </c>
      <c r="E1439" s="80" t="s">
        <v>103</v>
      </c>
      <c r="F1439" s="80" t="s">
        <v>103</v>
      </c>
      <c r="G1439" s="80">
        <v>1355</v>
      </c>
    </row>
    <row r="1440" spans="1:7" x14ac:dyDescent="0.2">
      <c r="A1440" s="40" t="s">
        <v>824</v>
      </c>
      <c r="B1440" s="114">
        <v>2014</v>
      </c>
      <c r="C1440" s="40" t="s">
        <v>73</v>
      </c>
      <c r="D1440" s="80">
        <v>15</v>
      </c>
      <c r="E1440" s="80">
        <v>495</v>
      </c>
      <c r="F1440" s="80">
        <v>1523</v>
      </c>
      <c r="G1440" s="80">
        <v>2033</v>
      </c>
    </row>
    <row r="1441" spans="1:7" x14ac:dyDescent="0.2">
      <c r="A1441" s="40" t="s">
        <v>825</v>
      </c>
      <c r="B1441" s="114">
        <v>2014</v>
      </c>
      <c r="C1441" s="40" t="s">
        <v>74</v>
      </c>
      <c r="D1441" s="80">
        <v>0</v>
      </c>
      <c r="E1441" s="80">
        <v>113</v>
      </c>
      <c r="F1441" s="80">
        <v>1259</v>
      </c>
      <c r="G1441" s="80">
        <v>1372</v>
      </c>
    </row>
    <row r="1442" spans="1:7" x14ac:dyDescent="0.2">
      <c r="A1442" s="40" t="s">
        <v>826</v>
      </c>
      <c r="B1442" s="114">
        <v>2014</v>
      </c>
      <c r="C1442" s="40" t="s">
        <v>75</v>
      </c>
      <c r="D1442" s="80">
        <v>0</v>
      </c>
      <c r="E1442" s="80">
        <v>30</v>
      </c>
      <c r="F1442" s="80">
        <v>341</v>
      </c>
      <c r="G1442" s="80">
        <v>371</v>
      </c>
    </row>
    <row r="1443" spans="1:7" x14ac:dyDescent="0.2">
      <c r="A1443" s="40" t="s">
        <v>827</v>
      </c>
      <c r="B1443" s="114">
        <v>2014</v>
      </c>
      <c r="C1443" s="40" t="s">
        <v>76</v>
      </c>
      <c r="D1443" s="80">
        <v>9</v>
      </c>
      <c r="E1443" s="80">
        <v>365</v>
      </c>
      <c r="F1443" s="80">
        <v>1459</v>
      </c>
      <c r="G1443" s="80">
        <v>1833</v>
      </c>
    </row>
    <row r="1444" spans="1:7" x14ac:dyDescent="0.2">
      <c r="A1444" s="40" t="s">
        <v>828</v>
      </c>
      <c r="B1444" s="114">
        <v>2014</v>
      </c>
      <c r="C1444" s="40" t="s">
        <v>77</v>
      </c>
      <c r="D1444" s="80">
        <v>41</v>
      </c>
      <c r="E1444" s="80">
        <v>669</v>
      </c>
      <c r="F1444" s="80">
        <v>2910</v>
      </c>
      <c r="G1444" s="80">
        <v>3620</v>
      </c>
    </row>
    <row r="1445" spans="1:7" x14ac:dyDescent="0.2">
      <c r="A1445" s="40" t="s">
        <v>829</v>
      </c>
      <c r="B1445" s="114">
        <v>2014</v>
      </c>
      <c r="C1445" s="40" t="s">
        <v>78</v>
      </c>
      <c r="D1445" s="80" t="s">
        <v>103</v>
      </c>
      <c r="E1445" s="80" t="s">
        <v>103</v>
      </c>
      <c r="F1445" s="80" t="s">
        <v>103</v>
      </c>
      <c r="G1445" s="80">
        <v>1245</v>
      </c>
    </row>
    <row r="1446" spans="1:7" x14ac:dyDescent="0.2">
      <c r="A1446" s="40" t="s">
        <v>830</v>
      </c>
      <c r="B1446" s="114">
        <v>2014</v>
      </c>
      <c r="C1446" s="40" t="s">
        <v>79</v>
      </c>
      <c r="D1446" s="80">
        <v>61</v>
      </c>
      <c r="E1446" s="80">
        <v>186</v>
      </c>
      <c r="F1446" s="80">
        <v>1289</v>
      </c>
      <c r="G1446" s="80">
        <v>1536</v>
      </c>
    </row>
    <row r="1447" spans="1:7" x14ac:dyDescent="0.2">
      <c r="A1447" s="40" t="s">
        <v>831</v>
      </c>
      <c r="B1447" s="114">
        <v>2014</v>
      </c>
      <c r="C1447" s="40" t="s">
        <v>80</v>
      </c>
      <c r="D1447" s="80">
        <v>15</v>
      </c>
      <c r="E1447" s="80">
        <v>569</v>
      </c>
      <c r="F1447" s="80">
        <v>1491</v>
      </c>
      <c r="G1447" s="80">
        <v>2075</v>
      </c>
    </row>
    <row r="1448" spans="1:7" x14ac:dyDescent="0.2">
      <c r="A1448" s="40" t="s">
        <v>832</v>
      </c>
      <c r="B1448" s="114">
        <v>2014</v>
      </c>
      <c r="C1448" s="40" t="s">
        <v>24</v>
      </c>
      <c r="D1448" s="80">
        <v>436</v>
      </c>
      <c r="E1448" s="80">
        <v>10857</v>
      </c>
      <c r="F1448" s="80">
        <v>50442</v>
      </c>
      <c r="G1448" s="80">
        <v>61735</v>
      </c>
    </row>
    <row r="1449" spans="1:7" x14ac:dyDescent="0.2">
      <c r="A1449" s="40" t="s">
        <v>833</v>
      </c>
      <c r="B1449" s="114">
        <v>2015</v>
      </c>
      <c r="C1449" s="40" t="s">
        <v>49</v>
      </c>
      <c r="D1449" s="80">
        <v>7</v>
      </c>
      <c r="E1449" s="80">
        <v>256</v>
      </c>
      <c r="F1449" s="80">
        <v>1483</v>
      </c>
      <c r="G1449" s="80">
        <v>1746</v>
      </c>
    </row>
    <row r="1450" spans="1:7" x14ac:dyDescent="0.2">
      <c r="A1450" s="40" t="s">
        <v>834</v>
      </c>
      <c r="B1450" s="114">
        <v>2015</v>
      </c>
      <c r="C1450" s="40" t="s">
        <v>50</v>
      </c>
      <c r="D1450" s="80">
        <v>47</v>
      </c>
      <c r="E1450" s="80">
        <v>242</v>
      </c>
      <c r="F1450" s="80">
        <v>1797</v>
      </c>
      <c r="G1450" s="80">
        <v>2086</v>
      </c>
    </row>
    <row r="1451" spans="1:7" x14ac:dyDescent="0.2">
      <c r="A1451" s="40" t="s">
        <v>835</v>
      </c>
      <c r="B1451" s="114">
        <v>2015</v>
      </c>
      <c r="C1451" s="40" t="s">
        <v>51</v>
      </c>
      <c r="D1451" s="80">
        <v>12</v>
      </c>
      <c r="E1451" s="80">
        <v>346</v>
      </c>
      <c r="F1451" s="80">
        <v>1762</v>
      </c>
      <c r="G1451" s="80">
        <v>2120</v>
      </c>
    </row>
    <row r="1452" spans="1:7" x14ac:dyDescent="0.2">
      <c r="A1452" s="40" t="s">
        <v>836</v>
      </c>
      <c r="B1452" s="114">
        <v>2015</v>
      </c>
      <c r="C1452" s="40" t="s">
        <v>52</v>
      </c>
      <c r="D1452" s="80" t="s">
        <v>103</v>
      </c>
      <c r="E1452" s="80" t="s">
        <v>103</v>
      </c>
      <c r="F1452" s="80" t="s">
        <v>103</v>
      </c>
      <c r="G1452" s="80">
        <v>1180</v>
      </c>
    </row>
    <row r="1453" spans="1:7" x14ac:dyDescent="0.2">
      <c r="A1453" s="40" t="s">
        <v>837</v>
      </c>
      <c r="B1453" s="114">
        <v>2015</v>
      </c>
      <c r="C1453" s="40" t="s">
        <v>53</v>
      </c>
      <c r="D1453" s="80">
        <v>15</v>
      </c>
      <c r="E1453" s="80">
        <v>143</v>
      </c>
      <c r="F1453" s="80">
        <v>476</v>
      </c>
      <c r="G1453" s="80">
        <v>634</v>
      </c>
    </row>
    <row r="1454" spans="1:7" x14ac:dyDescent="0.2">
      <c r="A1454" s="40" t="s">
        <v>838</v>
      </c>
      <c r="B1454" s="114">
        <v>2015</v>
      </c>
      <c r="C1454" s="40" t="s">
        <v>54</v>
      </c>
      <c r="D1454" s="80">
        <v>18</v>
      </c>
      <c r="E1454" s="80">
        <v>618</v>
      </c>
      <c r="F1454" s="80">
        <v>1661</v>
      </c>
      <c r="G1454" s="80">
        <v>2297</v>
      </c>
    </row>
    <row r="1455" spans="1:7" x14ac:dyDescent="0.2">
      <c r="A1455" s="40" t="s">
        <v>839</v>
      </c>
      <c r="B1455" s="114">
        <v>2015</v>
      </c>
      <c r="C1455" s="40" t="s">
        <v>55</v>
      </c>
      <c r="D1455" s="80">
        <v>19</v>
      </c>
      <c r="E1455" s="80">
        <v>247</v>
      </c>
      <c r="F1455" s="80">
        <v>1595</v>
      </c>
      <c r="G1455" s="80">
        <v>1861</v>
      </c>
    </row>
    <row r="1456" spans="1:7" x14ac:dyDescent="0.2">
      <c r="A1456" s="40" t="s">
        <v>840</v>
      </c>
      <c r="B1456" s="114">
        <v>2015</v>
      </c>
      <c r="C1456" s="40" t="s">
        <v>56</v>
      </c>
      <c r="D1456" s="80" t="s">
        <v>103</v>
      </c>
      <c r="E1456" s="80" t="s">
        <v>103</v>
      </c>
      <c r="F1456" s="80" t="s">
        <v>103</v>
      </c>
      <c r="G1456" s="80">
        <v>1787</v>
      </c>
    </row>
    <row r="1457" spans="1:7" x14ac:dyDescent="0.2">
      <c r="A1457" s="40" t="s">
        <v>841</v>
      </c>
      <c r="B1457" s="114">
        <v>2015</v>
      </c>
      <c r="C1457" s="40" t="s">
        <v>57</v>
      </c>
      <c r="D1457" s="80" t="s">
        <v>103</v>
      </c>
      <c r="E1457" s="80" t="s">
        <v>103</v>
      </c>
      <c r="F1457" s="80" t="s">
        <v>103</v>
      </c>
      <c r="G1457" s="80">
        <v>1345</v>
      </c>
    </row>
    <row r="1458" spans="1:7" x14ac:dyDescent="0.2">
      <c r="A1458" s="40" t="s">
        <v>842</v>
      </c>
      <c r="B1458" s="114">
        <v>2015</v>
      </c>
      <c r="C1458" s="40" t="s">
        <v>58</v>
      </c>
      <c r="D1458" s="80">
        <v>10</v>
      </c>
      <c r="E1458" s="80">
        <v>403</v>
      </c>
      <c r="F1458" s="80">
        <v>1142</v>
      </c>
      <c r="G1458" s="80">
        <v>1555</v>
      </c>
    </row>
    <row r="1459" spans="1:7" x14ac:dyDescent="0.2">
      <c r="A1459" s="40" t="s">
        <v>843</v>
      </c>
      <c r="B1459" s="114">
        <v>2015</v>
      </c>
      <c r="C1459" s="40" t="s">
        <v>59</v>
      </c>
      <c r="D1459" s="80" t="s">
        <v>103</v>
      </c>
      <c r="E1459" s="80" t="s">
        <v>103</v>
      </c>
      <c r="F1459" s="80" t="s">
        <v>103</v>
      </c>
      <c r="G1459" s="80">
        <v>972</v>
      </c>
    </row>
    <row r="1460" spans="1:7" x14ac:dyDescent="0.2">
      <c r="A1460" s="40" t="s">
        <v>844</v>
      </c>
      <c r="B1460" s="114">
        <v>2015</v>
      </c>
      <c r="C1460" s="40" t="s">
        <v>60</v>
      </c>
      <c r="D1460" s="80" t="s">
        <v>103</v>
      </c>
      <c r="E1460" s="80" t="s">
        <v>103</v>
      </c>
      <c r="F1460" s="80" t="s">
        <v>103</v>
      </c>
      <c r="G1460" s="80">
        <v>4907</v>
      </c>
    </row>
    <row r="1461" spans="1:7" x14ac:dyDescent="0.2">
      <c r="A1461" s="40" t="s">
        <v>845</v>
      </c>
      <c r="B1461" s="114">
        <v>2015</v>
      </c>
      <c r="C1461" s="40" t="s">
        <v>61</v>
      </c>
      <c r="D1461" s="80" t="s">
        <v>103</v>
      </c>
      <c r="E1461" s="80" t="s">
        <v>103</v>
      </c>
      <c r="F1461" s="80" t="s">
        <v>103</v>
      </c>
      <c r="G1461" s="80">
        <v>480</v>
      </c>
    </row>
    <row r="1462" spans="1:7" x14ac:dyDescent="0.2">
      <c r="A1462" s="40" t="s">
        <v>846</v>
      </c>
      <c r="B1462" s="114">
        <v>2015</v>
      </c>
      <c r="C1462" s="40" t="s">
        <v>62</v>
      </c>
      <c r="D1462" s="80">
        <v>17</v>
      </c>
      <c r="E1462" s="80">
        <v>604</v>
      </c>
      <c r="F1462" s="80">
        <v>1797</v>
      </c>
      <c r="G1462" s="80">
        <v>2418</v>
      </c>
    </row>
    <row r="1463" spans="1:7" x14ac:dyDescent="0.2">
      <c r="A1463" s="40" t="s">
        <v>847</v>
      </c>
      <c r="B1463" s="114">
        <v>2015</v>
      </c>
      <c r="C1463" s="40" t="s">
        <v>63</v>
      </c>
      <c r="D1463" s="80">
        <v>24</v>
      </c>
      <c r="E1463" s="80">
        <v>1097</v>
      </c>
      <c r="F1463" s="80">
        <v>2496</v>
      </c>
      <c r="G1463" s="80">
        <v>3617</v>
      </c>
    </row>
    <row r="1464" spans="1:7" x14ac:dyDescent="0.2">
      <c r="A1464" s="40" t="s">
        <v>848</v>
      </c>
      <c r="B1464" s="114">
        <v>2015</v>
      </c>
      <c r="C1464" s="40" t="s">
        <v>64</v>
      </c>
      <c r="D1464" s="80">
        <v>34</v>
      </c>
      <c r="E1464" s="80">
        <v>669</v>
      </c>
      <c r="F1464" s="80">
        <v>5665</v>
      </c>
      <c r="G1464" s="80">
        <v>6368</v>
      </c>
    </row>
    <row r="1465" spans="1:7" x14ac:dyDescent="0.2">
      <c r="A1465" s="40" t="s">
        <v>849</v>
      </c>
      <c r="B1465" s="114">
        <v>2015</v>
      </c>
      <c r="C1465" s="40" t="s">
        <v>65</v>
      </c>
      <c r="D1465" s="80">
        <v>6</v>
      </c>
      <c r="E1465" s="80">
        <v>264</v>
      </c>
      <c r="F1465" s="80">
        <v>1652</v>
      </c>
      <c r="G1465" s="80">
        <v>1922</v>
      </c>
    </row>
    <row r="1466" spans="1:7" x14ac:dyDescent="0.2">
      <c r="A1466" s="40" t="s">
        <v>850</v>
      </c>
      <c r="B1466" s="114">
        <v>2015</v>
      </c>
      <c r="C1466" s="40" t="s">
        <v>66</v>
      </c>
      <c r="D1466" s="80">
        <v>0</v>
      </c>
      <c r="E1466" s="80">
        <v>205</v>
      </c>
      <c r="F1466" s="80">
        <v>1056</v>
      </c>
      <c r="G1466" s="80">
        <v>1261</v>
      </c>
    </row>
    <row r="1467" spans="1:7" x14ac:dyDescent="0.2">
      <c r="A1467" s="40" t="s">
        <v>851</v>
      </c>
      <c r="B1467" s="114">
        <v>2015</v>
      </c>
      <c r="C1467" s="40" t="s">
        <v>67</v>
      </c>
      <c r="D1467" s="80" t="s">
        <v>103</v>
      </c>
      <c r="E1467" s="80" t="s">
        <v>103</v>
      </c>
      <c r="F1467" s="80" t="s">
        <v>103</v>
      </c>
      <c r="G1467" s="80">
        <v>842</v>
      </c>
    </row>
    <row r="1468" spans="1:7" x14ac:dyDescent="0.2">
      <c r="A1468" s="40" t="s">
        <v>852</v>
      </c>
      <c r="B1468" s="114">
        <v>2015</v>
      </c>
      <c r="C1468" s="40" t="s">
        <v>68</v>
      </c>
      <c r="D1468" s="80">
        <v>10</v>
      </c>
      <c r="E1468" s="80">
        <v>190</v>
      </c>
      <c r="F1468" s="80">
        <v>1000</v>
      </c>
      <c r="G1468" s="80">
        <v>1200</v>
      </c>
    </row>
    <row r="1469" spans="1:7" x14ac:dyDescent="0.2">
      <c r="A1469" s="40" t="s">
        <v>853</v>
      </c>
      <c r="B1469" s="114">
        <v>2015</v>
      </c>
      <c r="C1469" s="40" t="s">
        <v>69</v>
      </c>
      <c r="D1469" s="80">
        <v>23</v>
      </c>
      <c r="E1469" s="80">
        <v>346</v>
      </c>
      <c r="F1469" s="80">
        <v>1663</v>
      </c>
      <c r="G1469" s="80">
        <v>2032</v>
      </c>
    </row>
    <row r="1470" spans="1:7" x14ac:dyDescent="0.2">
      <c r="A1470" s="40" t="s">
        <v>854</v>
      </c>
      <c r="B1470" s="114">
        <v>2015</v>
      </c>
      <c r="C1470" s="40" t="s">
        <v>70</v>
      </c>
      <c r="D1470" s="80">
        <v>64</v>
      </c>
      <c r="E1470" s="80">
        <v>392</v>
      </c>
      <c r="F1470" s="80">
        <v>3087</v>
      </c>
      <c r="G1470" s="80">
        <v>3543</v>
      </c>
    </row>
    <row r="1471" spans="1:7" x14ac:dyDescent="0.2">
      <c r="A1471" s="40" t="s">
        <v>855</v>
      </c>
      <c r="B1471" s="114">
        <v>2015</v>
      </c>
      <c r="C1471" s="40" t="s">
        <v>71</v>
      </c>
      <c r="D1471" s="80">
        <v>0</v>
      </c>
      <c r="E1471" s="80">
        <v>38</v>
      </c>
      <c r="F1471" s="80">
        <v>234</v>
      </c>
      <c r="G1471" s="80">
        <v>272</v>
      </c>
    </row>
    <row r="1472" spans="1:7" x14ac:dyDescent="0.2">
      <c r="A1472" s="40" t="s">
        <v>856</v>
      </c>
      <c r="B1472" s="114">
        <v>2015</v>
      </c>
      <c r="C1472" s="40" t="s">
        <v>72</v>
      </c>
      <c r="D1472" s="80">
        <v>10</v>
      </c>
      <c r="E1472" s="80">
        <v>165</v>
      </c>
      <c r="F1472" s="80">
        <v>1188</v>
      </c>
      <c r="G1472" s="80">
        <v>1363</v>
      </c>
    </row>
    <row r="1473" spans="1:7" x14ac:dyDescent="0.2">
      <c r="A1473" s="40" t="s">
        <v>857</v>
      </c>
      <c r="B1473" s="114">
        <v>2015</v>
      </c>
      <c r="C1473" s="40" t="s">
        <v>73</v>
      </c>
      <c r="D1473" s="80">
        <v>15</v>
      </c>
      <c r="E1473" s="80">
        <v>544</v>
      </c>
      <c r="F1473" s="80">
        <v>1734</v>
      </c>
      <c r="G1473" s="80">
        <v>2293</v>
      </c>
    </row>
    <row r="1474" spans="1:7" x14ac:dyDescent="0.2">
      <c r="A1474" s="40" t="s">
        <v>858</v>
      </c>
      <c r="B1474" s="114">
        <v>2015</v>
      </c>
      <c r="C1474" s="40" t="s">
        <v>74</v>
      </c>
      <c r="D1474" s="80" t="s">
        <v>103</v>
      </c>
      <c r="E1474" s="80" t="s">
        <v>103</v>
      </c>
      <c r="F1474" s="80" t="s">
        <v>103</v>
      </c>
      <c r="G1474" s="80">
        <v>1267</v>
      </c>
    </row>
    <row r="1475" spans="1:7" x14ac:dyDescent="0.2">
      <c r="A1475" s="40" t="s">
        <v>859</v>
      </c>
      <c r="B1475" s="114">
        <v>2015</v>
      </c>
      <c r="C1475" s="40" t="s">
        <v>75</v>
      </c>
      <c r="D1475" s="80" t="s">
        <v>103</v>
      </c>
      <c r="E1475" s="80" t="s">
        <v>103</v>
      </c>
      <c r="F1475" s="80" t="s">
        <v>103</v>
      </c>
      <c r="G1475" s="80">
        <v>337</v>
      </c>
    </row>
    <row r="1476" spans="1:7" x14ac:dyDescent="0.2">
      <c r="A1476" s="40" t="s">
        <v>860</v>
      </c>
      <c r="B1476" s="114">
        <v>2015</v>
      </c>
      <c r="C1476" s="40" t="s">
        <v>76</v>
      </c>
      <c r="D1476" s="80">
        <v>20</v>
      </c>
      <c r="E1476" s="80">
        <v>356</v>
      </c>
      <c r="F1476" s="80">
        <v>1344</v>
      </c>
      <c r="G1476" s="80">
        <v>1720</v>
      </c>
    </row>
    <row r="1477" spans="1:7" x14ac:dyDescent="0.2">
      <c r="A1477" s="40" t="s">
        <v>861</v>
      </c>
      <c r="B1477" s="114">
        <v>2015</v>
      </c>
      <c r="C1477" s="40" t="s">
        <v>77</v>
      </c>
      <c r="D1477" s="80">
        <v>36</v>
      </c>
      <c r="E1477" s="80">
        <v>670</v>
      </c>
      <c r="F1477" s="80">
        <v>2764</v>
      </c>
      <c r="G1477" s="80">
        <v>3470</v>
      </c>
    </row>
    <row r="1478" spans="1:7" x14ac:dyDescent="0.2">
      <c r="A1478" s="40" t="s">
        <v>862</v>
      </c>
      <c r="B1478" s="114">
        <v>2015</v>
      </c>
      <c r="C1478" s="40" t="s">
        <v>78</v>
      </c>
      <c r="D1478" s="80" t="s">
        <v>103</v>
      </c>
      <c r="E1478" s="80" t="s">
        <v>103</v>
      </c>
      <c r="F1478" s="80" t="s">
        <v>103</v>
      </c>
      <c r="G1478" s="80">
        <v>1210</v>
      </c>
    </row>
    <row r="1479" spans="1:7" x14ac:dyDescent="0.2">
      <c r="A1479" s="40" t="s">
        <v>863</v>
      </c>
      <c r="B1479" s="114">
        <v>2015</v>
      </c>
      <c r="C1479" s="40" t="s">
        <v>79</v>
      </c>
      <c r="D1479" s="80">
        <v>62</v>
      </c>
      <c r="E1479" s="80">
        <v>164</v>
      </c>
      <c r="F1479" s="80">
        <v>1159</v>
      </c>
      <c r="G1479" s="80">
        <v>1385</v>
      </c>
    </row>
    <row r="1480" spans="1:7" x14ac:dyDescent="0.2">
      <c r="A1480" s="40" t="s">
        <v>864</v>
      </c>
      <c r="B1480" s="114">
        <v>2015</v>
      </c>
      <c r="C1480" s="40" t="s">
        <v>80</v>
      </c>
      <c r="D1480" s="80">
        <v>20</v>
      </c>
      <c r="E1480" s="80">
        <v>589</v>
      </c>
      <c r="F1480" s="80">
        <v>1402</v>
      </c>
      <c r="G1480" s="80">
        <v>2011</v>
      </c>
    </row>
    <row r="1481" spans="1:7" x14ac:dyDescent="0.2">
      <c r="A1481" s="40" t="s">
        <v>865</v>
      </c>
      <c r="B1481" s="114">
        <v>2015</v>
      </c>
      <c r="C1481" s="40" t="s">
        <v>24</v>
      </c>
      <c r="D1481" s="80">
        <v>488</v>
      </c>
      <c r="E1481" s="80">
        <v>11359</v>
      </c>
      <c r="F1481" s="80">
        <v>49654</v>
      </c>
      <c r="G1481" s="80">
        <v>61501</v>
      </c>
    </row>
  </sheetData>
  <mergeCells count="2">
    <mergeCell ref="E967:K967"/>
    <mergeCell ref="L967:R967"/>
  </mergeCells>
  <conditionalFormatting sqref="A1:XFD1048576">
    <cfRule type="cellIs" dxfId="4" priority="1" operator="equal">
      <formula>"*"</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P171"/>
  <sheetViews>
    <sheetView zoomScaleNormal="100" workbookViewId="0"/>
  </sheetViews>
  <sheetFormatPr defaultRowHeight="12.75" x14ac:dyDescent="0.2"/>
  <cols>
    <col min="1" max="2" width="3.42578125" style="30" customWidth="1"/>
    <col min="3" max="3" width="22.85546875" style="26" bestFit="1" customWidth="1"/>
    <col min="4" max="13" width="9.140625" style="26"/>
    <col min="14" max="15" width="9" style="26" customWidth="1"/>
    <col min="16" max="16384" width="9.140625" style="26"/>
  </cols>
  <sheetData>
    <row r="1" spans="1:16" x14ac:dyDescent="0.2">
      <c r="B1" s="427"/>
      <c r="D1" s="169"/>
      <c r="E1" s="169"/>
      <c r="F1" s="169"/>
      <c r="G1" s="169"/>
      <c r="H1" s="169"/>
      <c r="I1" s="169"/>
      <c r="J1" s="169"/>
      <c r="K1" s="169"/>
      <c r="L1" s="169"/>
      <c r="M1" s="169"/>
      <c r="N1" s="169"/>
      <c r="O1" s="169"/>
    </row>
    <row r="2" spans="1:16" x14ac:dyDescent="0.2">
      <c r="B2" s="427"/>
      <c r="D2" s="113" t="s">
        <v>110</v>
      </c>
      <c r="E2" s="113"/>
      <c r="F2" s="113"/>
      <c r="G2" s="113"/>
      <c r="H2" s="169" t="s">
        <v>596</v>
      </c>
      <c r="I2" s="169"/>
      <c r="J2" s="169"/>
      <c r="K2" s="169"/>
      <c r="L2" s="113" t="s">
        <v>39</v>
      </c>
      <c r="M2" s="113"/>
      <c r="N2" s="113"/>
      <c r="O2" s="113"/>
    </row>
    <row r="3" spans="1:16" x14ac:dyDescent="0.2">
      <c r="B3" s="427"/>
      <c r="D3" s="113"/>
      <c r="E3" s="113"/>
      <c r="F3" s="113"/>
      <c r="G3" s="113"/>
      <c r="H3" s="169"/>
      <c r="I3" s="169"/>
      <c r="J3" s="169"/>
      <c r="K3" s="169"/>
      <c r="L3" s="113"/>
      <c r="M3" s="113"/>
      <c r="N3" s="113"/>
      <c r="O3" s="113"/>
    </row>
    <row r="4" spans="1:16" ht="25.5" x14ac:dyDescent="0.2">
      <c r="B4" s="427"/>
      <c r="D4" s="113" t="s">
        <v>627</v>
      </c>
      <c r="E4" s="113" t="s">
        <v>628</v>
      </c>
      <c r="F4" s="113" t="s">
        <v>629</v>
      </c>
      <c r="G4" s="113" t="s">
        <v>4</v>
      </c>
      <c r="H4" s="169" t="s">
        <v>627</v>
      </c>
      <c r="I4" s="169" t="s">
        <v>628</v>
      </c>
      <c r="J4" s="169" t="s">
        <v>629</v>
      </c>
      <c r="K4" s="169" t="s">
        <v>4</v>
      </c>
      <c r="L4" s="113" t="s">
        <v>627</v>
      </c>
      <c r="M4" s="113" t="s">
        <v>628</v>
      </c>
      <c r="N4" s="113" t="s">
        <v>629</v>
      </c>
      <c r="O4" s="113" t="s">
        <v>4</v>
      </c>
    </row>
    <row r="5" spans="1:16" s="99" customFormat="1" ht="13.5" customHeight="1" x14ac:dyDescent="0.2">
      <c r="A5" s="30">
        <v>2011</v>
      </c>
      <c r="B5" s="170" t="s">
        <v>49</v>
      </c>
      <c r="C5" s="26" t="s">
        <v>489</v>
      </c>
      <c r="D5" s="38" t="s">
        <v>103</v>
      </c>
      <c r="E5" s="38" t="s">
        <v>103</v>
      </c>
      <c r="F5" s="38" t="s">
        <v>103</v>
      </c>
      <c r="G5" s="38" t="s">
        <v>103</v>
      </c>
      <c r="H5" s="38" t="s">
        <v>103</v>
      </c>
      <c r="I5" s="38" t="s">
        <v>103</v>
      </c>
      <c r="J5" s="38" t="s">
        <v>103</v>
      </c>
      <c r="K5" s="5">
        <v>179</v>
      </c>
      <c r="L5" s="38" t="s">
        <v>103</v>
      </c>
      <c r="M5" s="38" t="s">
        <v>103</v>
      </c>
      <c r="N5" s="38" t="s">
        <v>103</v>
      </c>
      <c r="O5" s="38">
        <v>1700</v>
      </c>
    </row>
    <row r="6" spans="1:16" ht="13.5" customHeight="1" x14ac:dyDescent="0.2">
      <c r="A6" s="30">
        <v>2011</v>
      </c>
      <c r="B6" s="170" t="s">
        <v>50</v>
      </c>
      <c r="C6" s="26" t="s">
        <v>490</v>
      </c>
      <c r="D6" s="38" t="s">
        <v>103</v>
      </c>
      <c r="E6" s="38" t="s">
        <v>103</v>
      </c>
      <c r="F6" s="38" t="s">
        <v>103</v>
      </c>
      <c r="G6" s="38" t="s">
        <v>103</v>
      </c>
      <c r="H6" s="38" t="s">
        <v>103</v>
      </c>
      <c r="I6" s="38" t="s">
        <v>103</v>
      </c>
      <c r="J6" s="38" t="s">
        <v>103</v>
      </c>
      <c r="K6" s="4">
        <v>300</v>
      </c>
      <c r="L6" s="38" t="s">
        <v>103</v>
      </c>
      <c r="M6" s="38" t="s">
        <v>103</v>
      </c>
      <c r="N6" s="38" t="s">
        <v>103</v>
      </c>
      <c r="O6" s="35">
        <v>2303</v>
      </c>
      <c r="P6" s="99"/>
    </row>
    <row r="7" spans="1:16" ht="13.5" customHeight="1" x14ac:dyDescent="0.2">
      <c r="A7" s="30">
        <v>2011</v>
      </c>
      <c r="B7" s="170" t="s">
        <v>51</v>
      </c>
      <c r="C7" s="26" t="s">
        <v>491</v>
      </c>
      <c r="D7" s="38" t="s">
        <v>103</v>
      </c>
      <c r="E7" s="38" t="s">
        <v>103</v>
      </c>
      <c r="F7" s="38" t="s">
        <v>103</v>
      </c>
      <c r="G7" s="38" t="s">
        <v>103</v>
      </c>
      <c r="H7" s="38" t="s">
        <v>103</v>
      </c>
      <c r="I7" s="38" t="s">
        <v>103</v>
      </c>
      <c r="J7" s="38" t="s">
        <v>103</v>
      </c>
      <c r="K7" s="4">
        <v>445</v>
      </c>
      <c r="L7" s="38" t="s">
        <v>103</v>
      </c>
      <c r="M7" s="38" t="s">
        <v>103</v>
      </c>
      <c r="N7" s="38" t="s">
        <v>103</v>
      </c>
      <c r="O7" s="35">
        <v>3266</v>
      </c>
      <c r="P7" s="99"/>
    </row>
    <row r="8" spans="1:16" ht="13.5" customHeight="1" x14ac:dyDescent="0.2">
      <c r="A8" s="30">
        <v>2011</v>
      </c>
      <c r="B8" s="170" t="s">
        <v>52</v>
      </c>
      <c r="C8" s="26" t="s">
        <v>492</v>
      </c>
      <c r="D8" s="38" t="s">
        <v>103</v>
      </c>
      <c r="E8" s="38" t="s">
        <v>103</v>
      </c>
      <c r="F8" s="38" t="s">
        <v>103</v>
      </c>
      <c r="G8" s="38" t="s">
        <v>103</v>
      </c>
      <c r="H8" s="38" t="s">
        <v>103</v>
      </c>
      <c r="I8" s="38" t="s">
        <v>103</v>
      </c>
      <c r="J8" s="38" t="s">
        <v>103</v>
      </c>
      <c r="K8" s="4">
        <v>120</v>
      </c>
      <c r="L8" s="38" t="s">
        <v>103</v>
      </c>
      <c r="M8" s="38" t="s">
        <v>103</v>
      </c>
      <c r="N8" s="38" t="s">
        <v>103</v>
      </c>
      <c r="O8" s="35">
        <v>1361</v>
      </c>
      <c r="P8" s="99"/>
    </row>
    <row r="9" spans="1:16" ht="13.5" customHeight="1" x14ac:dyDescent="0.2">
      <c r="A9" s="30">
        <v>2011</v>
      </c>
      <c r="B9" s="170" t="s">
        <v>53</v>
      </c>
      <c r="C9" s="26" t="s">
        <v>493</v>
      </c>
      <c r="D9" s="38" t="s">
        <v>103</v>
      </c>
      <c r="E9" s="38" t="s">
        <v>103</v>
      </c>
      <c r="F9" s="38" t="s">
        <v>103</v>
      </c>
      <c r="G9" s="38" t="s">
        <v>103</v>
      </c>
      <c r="H9" s="38" t="s">
        <v>103</v>
      </c>
      <c r="I9" s="38" t="s">
        <v>103</v>
      </c>
      <c r="J9" s="38" t="s">
        <v>103</v>
      </c>
      <c r="K9" s="4">
        <v>210</v>
      </c>
      <c r="L9" s="38" t="s">
        <v>103</v>
      </c>
      <c r="M9" s="38" t="s">
        <v>103</v>
      </c>
      <c r="N9" s="38" t="s">
        <v>103</v>
      </c>
      <c r="O9" s="35">
        <v>1128</v>
      </c>
      <c r="P9" s="99"/>
    </row>
    <row r="10" spans="1:16" ht="13.5" customHeight="1" x14ac:dyDescent="0.2">
      <c r="A10" s="30">
        <v>2011</v>
      </c>
      <c r="B10" s="170" t="s">
        <v>54</v>
      </c>
      <c r="C10" s="26" t="s">
        <v>494</v>
      </c>
      <c r="D10" s="38" t="s">
        <v>103</v>
      </c>
      <c r="E10" s="38" t="s">
        <v>103</v>
      </c>
      <c r="F10" s="38" t="s">
        <v>103</v>
      </c>
      <c r="G10" s="38" t="s">
        <v>103</v>
      </c>
      <c r="H10" s="38" t="s">
        <v>103</v>
      </c>
      <c r="I10" s="38" t="s">
        <v>103</v>
      </c>
      <c r="J10" s="38" t="s">
        <v>103</v>
      </c>
      <c r="K10" s="4">
        <v>191</v>
      </c>
      <c r="L10" s="38" t="s">
        <v>103</v>
      </c>
      <c r="M10" s="38" t="s">
        <v>103</v>
      </c>
      <c r="N10" s="38" t="s">
        <v>103</v>
      </c>
      <c r="O10" s="35">
        <v>2107</v>
      </c>
      <c r="P10" s="99"/>
    </row>
    <row r="11" spans="1:16" ht="13.5" customHeight="1" x14ac:dyDescent="0.2">
      <c r="A11" s="30">
        <v>2011</v>
      </c>
      <c r="B11" s="170" t="s">
        <v>55</v>
      </c>
      <c r="C11" s="26" t="s">
        <v>495</v>
      </c>
      <c r="D11" s="38" t="s">
        <v>103</v>
      </c>
      <c r="E11" s="38" t="s">
        <v>103</v>
      </c>
      <c r="F11" s="38" t="s">
        <v>103</v>
      </c>
      <c r="G11" s="38" t="s">
        <v>103</v>
      </c>
      <c r="H11" s="38" t="s">
        <v>103</v>
      </c>
      <c r="I11" s="38" t="s">
        <v>103</v>
      </c>
      <c r="J11" s="38" t="s">
        <v>103</v>
      </c>
      <c r="K11" s="4">
        <v>444</v>
      </c>
      <c r="L11" s="38" t="s">
        <v>103</v>
      </c>
      <c r="M11" s="38" t="s">
        <v>103</v>
      </c>
      <c r="N11" s="38" t="s">
        <v>103</v>
      </c>
      <c r="O11" s="35">
        <v>3733</v>
      </c>
      <c r="P11" s="99"/>
    </row>
    <row r="12" spans="1:16" ht="13.5" customHeight="1" x14ac:dyDescent="0.2">
      <c r="A12" s="30">
        <v>2011</v>
      </c>
      <c r="B12" s="170" t="s">
        <v>56</v>
      </c>
      <c r="C12" s="26" t="s">
        <v>496</v>
      </c>
      <c r="D12" s="38" t="s">
        <v>103</v>
      </c>
      <c r="E12" s="38" t="s">
        <v>103</v>
      </c>
      <c r="F12" s="38" t="s">
        <v>103</v>
      </c>
      <c r="G12" s="38" t="s">
        <v>103</v>
      </c>
      <c r="H12" s="38" t="s">
        <v>103</v>
      </c>
      <c r="I12" s="38" t="s">
        <v>103</v>
      </c>
      <c r="J12" s="38" t="s">
        <v>103</v>
      </c>
      <c r="K12" s="4">
        <v>425</v>
      </c>
      <c r="L12" s="38" t="s">
        <v>103</v>
      </c>
      <c r="M12" s="38" t="s">
        <v>103</v>
      </c>
      <c r="N12" s="38" t="s">
        <v>103</v>
      </c>
      <c r="O12" s="35">
        <v>2805</v>
      </c>
      <c r="P12" s="99"/>
    </row>
    <row r="13" spans="1:16" ht="13.5" customHeight="1" x14ac:dyDescent="0.2">
      <c r="A13" s="30">
        <v>2011</v>
      </c>
      <c r="B13" s="170" t="s">
        <v>57</v>
      </c>
      <c r="C13" s="26" t="s">
        <v>497</v>
      </c>
      <c r="D13" s="38" t="s">
        <v>103</v>
      </c>
      <c r="E13" s="38" t="s">
        <v>103</v>
      </c>
      <c r="F13" s="38" t="s">
        <v>103</v>
      </c>
      <c r="G13" s="38" t="s">
        <v>103</v>
      </c>
      <c r="H13" s="38" t="s">
        <v>103</v>
      </c>
      <c r="I13" s="38" t="s">
        <v>103</v>
      </c>
      <c r="J13" s="38" t="s">
        <v>103</v>
      </c>
      <c r="K13" s="4">
        <v>152</v>
      </c>
      <c r="L13" s="38" t="s">
        <v>103</v>
      </c>
      <c r="M13" s="38" t="s">
        <v>103</v>
      </c>
      <c r="N13" s="38" t="s">
        <v>103</v>
      </c>
      <c r="O13" s="35">
        <v>1772</v>
      </c>
      <c r="P13" s="99"/>
    </row>
    <row r="14" spans="1:16" ht="13.5" customHeight="1" x14ac:dyDescent="0.2">
      <c r="A14" s="30">
        <v>2011</v>
      </c>
      <c r="B14" s="170" t="s">
        <v>58</v>
      </c>
      <c r="C14" s="26" t="s">
        <v>498</v>
      </c>
      <c r="D14" s="38" t="s">
        <v>103</v>
      </c>
      <c r="E14" s="38" t="s">
        <v>103</v>
      </c>
      <c r="F14" s="38" t="s">
        <v>103</v>
      </c>
      <c r="G14" s="38" t="s">
        <v>103</v>
      </c>
      <c r="H14" s="38" t="s">
        <v>103</v>
      </c>
      <c r="I14" s="38" t="s">
        <v>103</v>
      </c>
      <c r="J14" s="38" t="s">
        <v>103</v>
      </c>
      <c r="K14" s="4">
        <v>236</v>
      </c>
      <c r="L14" s="38" t="s">
        <v>103</v>
      </c>
      <c r="M14" s="38" t="s">
        <v>103</v>
      </c>
      <c r="N14" s="38" t="s">
        <v>103</v>
      </c>
      <c r="O14" s="35">
        <v>1501</v>
      </c>
      <c r="P14" s="99"/>
    </row>
    <row r="15" spans="1:16" ht="13.5" customHeight="1" x14ac:dyDescent="0.2">
      <c r="A15" s="30">
        <v>2011</v>
      </c>
      <c r="B15" s="170" t="s">
        <v>59</v>
      </c>
      <c r="C15" s="26" t="s">
        <v>499</v>
      </c>
      <c r="D15" s="38" t="s">
        <v>103</v>
      </c>
      <c r="E15" s="38" t="s">
        <v>103</v>
      </c>
      <c r="F15" s="38" t="s">
        <v>103</v>
      </c>
      <c r="G15" s="38" t="s">
        <v>103</v>
      </c>
      <c r="H15" s="38" t="s">
        <v>103</v>
      </c>
      <c r="I15" s="38" t="s">
        <v>103</v>
      </c>
      <c r="J15" s="38" t="s">
        <v>103</v>
      </c>
      <c r="K15" s="4">
        <v>160</v>
      </c>
      <c r="L15" s="38" t="s">
        <v>103</v>
      </c>
      <c r="M15" s="38" t="s">
        <v>103</v>
      </c>
      <c r="N15" s="38" t="s">
        <v>103</v>
      </c>
      <c r="O15" s="35">
        <v>1432</v>
      </c>
      <c r="P15" s="99"/>
    </row>
    <row r="16" spans="1:16" ht="13.5" customHeight="1" x14ac:dyDescent="0.2">
      <c r="A16" s="30">
        <v>2011</v>
      </c>
      <c r="B16" s="170" t="s">
        <v>60</v>
      </c>
      <c r="C16" s="26" t="s">
        <v>500</v>
      </c>
      <c r="D16" s="38" t="s">
        <v>103</v>
      </c>
      <c r="E16" s="38" t="s">
        <v>103</v>
      </c>
      <c r="F16" s="38" t="s">
        <v>103</v>
      </c>
      <c r="G16" s="38" t="s">
        <v>103</v>
      </c>
      <c r="H16" s="38" t="s">
        <v>103</v>
      </c>
      <c r="I16" s="38" t="s">
        <v>103</v>
      </c>
      <c r="J16" s="38" t="s">
        <v>103</v>
      </c>
      <c r="K16" s="4">
        <v>1271</v>
      </c>
      <c r="L16" s="38" t="s">
        <v>103</v>
      </c>
      <c r="M16" s="38" t="s">
        <v>103</v>
      </c>
      <c r="N16" s="38" t="s">
        <v>103</v>
      </c>
      <c r="O16" s="35">
        <v>5828</v>
      </c>
      <c r="P16" s="99"/>
    </row>
    <row r="17" spans="1:16" ht="13.5" customHeight="1" x14ac:dyDescent="0.2">
      <c r="A17" s="30">
        <v>2011</v>
      </c>
      <c r="B17" s="170" t="s">
        <v>61</v>
      </c>
      <c r="C17" s="26" t="s">
        <v>501</v>
      </c>
      <c r="D17" s="38" t="s">
        <v>103</v>
      </c>
      <c r="E17" s="38" t="s">
        <v>103</v>
      </c>
      <c r="F17" s="38" t="s">
        <v>103</v>
      </c>
      <c r="G17" s="38" t="s">
        <v>103</v>
      </c>
      <c r="H17" s="38" t="s">
        <v>103</v>
      </c>
      <c r="I17" s="38" t="s">
        <v>103</v>
      </c>
      <c r="J17" s="38" t="s">
        <v>103</v>
      </c>
      <c r="K17" s="4">
        <v>91</v>
      </c>
      <c r="L17" s="38" t="s">
        <v>103</v>
      </c>
      <c r="M17" s="38" t="s">
        <v>103</v>
      </c>
      <c r="N17" s="38" t="s">
        <v>103</v>
      </c>
      <c r="O17" s="35">
        <v>761</v>
      </c>
      <c r="P17" s="99"/>
    </row>
    <row r="18" spans="1:16" ht="13.5" customHeight="1" x14ac:dyDescent="0.2">
      <c r="A18" s="30">
        <v>2011</v>
      </c>
      <c r="B18" s="170" t="s">
        <v>62</v>
      </c>
      <c r="C18" s="26" t="s">
        <v>502</v>
      </c>
      <c r="D18" s="38" t="s">
        <v>103</v>
      </c>
      <c r="E18" s="38" t="s">
        <v>103</v>
      </c>
      <c r="F18" s="38" t="s">
        <v>103</v>
      </c>
      <c r="G18" s="38" t="s">
        <v>103</v>
      </c>
      <c r="H18" s="38" t="s">
        <v>103</v>
      </c>
      <c r="I18" s="38" t="s">
        <v>103</v>
      </c>
      <c r="J18" s="38" t="s">
        <v>103</v>
      </c>
      <c r="K18" s="4">
        <v>559</v>
      </c>
      <c r="L18" s="38" t="s">
        <v>103</v>
      </c>
      <c r="M18" s="38" t="s">
        <v>103</v>
      </c>
      <c r="N18" s="38" t="s">
        <v>103</v>
      </c>
      <c r="O18" s="35">
        <v>3446</v>
      </c>
      <c r="P18" s="99"/>
    </row>
    <row r="19" spans="1:16" ht="13.5" customHeight="1" x14ac:dyDescent="0.2">
      <c r="A19" s="30">
        <v>2011</v>
      </c>
      <c r="B19" s="170" t="s">
        <v>63</v>
      </c>
      <c r="C19" s="26" t="s">
        <v>503</v>
      </c>
      <c r="D19" s="38" t="s">
        <v>103</v>
      </c>
      <c r="E19" s="38" t="s">
        <v>103</v>
      </c>
      <c r="F19" s="38" t="s">
        <v>103</v>
      </c>
      <c r="G19" s="38" t="s">
        <v>103</v>
      </c>
      <c r="H19" s="38" t="s">
        <v>103</v>
      </c>
      <c r="I19" s="38" t="s">
        <v>103</v>
      </c>
      <c r="J19" s="38" t="s">
        <v>103</v>
      </c>
      <c r="K19" s="4">
        <v>753</v>
      </c>
      <c r="L19" s="38" t="s">
        <v>103</v>
      </c>
      <c r="M19" s="38" t="s">
        <v>103</v>
      </c>
      <c r="N19" s="38" t="s">
        <v>103</v>
      </c>
      <c r="O19" s="35">
        <v>5181</v>
      </c>
      <c r="P19" s="99"/>
    </row>
    <row r="20" spans="1:16" ht="13.5" customHeight="1" x14ac:dyDescent="0.2">
      <c r="A20" s="30">
        <v>2011</v>
      </c>
      <c r="B20" s="170" t="s">
        <v>64</v>
      </c>
      <c r="C20" s="26" t="s">
        <v>504</v>
      </c>
      <c r="D20" s="38" t="s">
        <v>103</v>
      </c>
      <c r="E20" s="38" t="s">
        <v>103</v>
      </c>
      <c r="F20" s="38" t="s">
        <v>103</v>
      </c>
      <c r="G20" s="38" t="s">
        <v>103</v>
      </c>
      <c r="H20" s="38" t="s">
        <v>103</v>
      </c>
      <c r="I20" s="38" t="s">
        <v>103</v>
      </c>
      <c r="J20" s="38" t="s">
        <v>103</v>
      </c>
      <c r="K20" s="4">
        <v>2517</v>
      </c>
      <c r="L20" s="38" t="s">
        <v>103</v>
      </c>
      <c r="M20" s="38" t="s">
        <v>103</v>
      </c>
      <c r="N20" s="38" t="s">
        <v>103</v>
      </c>
      <c r="O20" s="35">
        <v>13142</v>
      </c>
      <c r="P20" s="99"/>
    </row>
    <row r="21" spans="1:16" ht="13.5" customHeight="1" x14ac:dyDescent="0.2">
      <c r="A21" s="30">
        <v>2011</v>
      </c>
      <c r="B21" s="170" t="s">
        <v>65</v>
      </c>
      <c r="C21" s="26" t="s">
        <v>505</v>
      </c>
      <c r="D21" s="38" t="s">
        <v>103</v>
      </c>
      <c r="E21" s="38" t="s">
        <v>103</v>
      </c>
      <c r="F21" s="38" t="s">
        <v>103</v>
      </c>
      <c r="G21" s="38" t="s">
        <v>103</v>
      </c>
      <c r="H21" s="38" t="s">
        <v>103</v>
      </c>
      <c r="I21" s="38" t="s">
        <v>103</v>
      </c>
      <c r="J21" s="38" t="s">
        <v>103</v>
      </c>
      <c r="K21" s="4">
        <v>72</v>
      </c>
      <c r="L21" s="38" t="s">
        <v>103</v>
      </c>
      <c r="M21" s="38" t="s">
        <v>103</v>
      </c>
      <c r="N21" s="38" t="s">
        <v>103</v>
      </c>
      <c r="O21" s="35">
        <v>748</v>
      </c>
      <c r="P21" s="99"/>
    </row>
    <row r="22" spans="1:16" ht="13.5" customHeight="1" x14ac:dyDescent="0.2">
      <c r="A22" s="30">
        <v>2011</v>
      </c>
      <c r="B22" s="170" t="s">
        <v>66</v>
      </c>
      <c r="C22" s="26" t="s">
        <v>506</v>
      </c>
      <c r="D22" s="38" t="s">
        <v>103</v>
      </c>
      <c r="E22" s="38" t="s">
        <v>103</v>
      </c>
      <c r="F22" s="38" t="s">
        <v>103</v>
      </c>
      <c r="G22" s="38" t="s">
        <v>103</v>
      </c>
      <c r="H22" s="38" t="s">
        <v>103</v>
      </c>
      <c r="I22" s="38" t="s">
        <v>103</v>
      </c>
      <c r="J22" s="38" t="s">
        <v>103</v>
      </c>
      <c r="K22" s="4">
        <v>253</v>
      </c>
      <c r="L22" s="38" t="s">
        <v>103</v>
      </c>
      <c r="M22" s="38" t="s">
        <v>103</v>
      </c>
      <c r="N22" s="38" t="s">
        <v>103</v>
      </c>
      <c r="O22" s="35">
        <v>1631</v>
      </c>
      <c r="P22" s="99"/>
    </row>
    <row r="23" spans="1:16" ht="13.5" customHeight="1" x14ac:dyDescent="0.2">
      <c r="A23" s="30">
        <v>2011</v>
      </c>
      <c r="B23" s="170" t="s">
        <v>67</v>
      </c>
      <c r="C23" s="26" t="s">
        <v>507</v>
      </c>
      <c r="D23" s="38" t="s">
        <v>103</v>
      </c>
      <c r="E23" s="38" t="s">
        <v>103</v>
      </c>
      <c r="F23" s="38" t="s">
        <v>103</v>
      </c>
      <c r="G23" s="38" t="s">
        <v>103</v>
      </c>
      <c r="H23" s="38" t="s">
        <v>103</v>
      </c>
      <c r="I23" s="38" t="s">
        <v>103</v>
      </c>
      <c r="J23" s="38" t="s">
        <v>103</v>
      </c>
      <c r="K23" s="4">
        <v>248</v>
      </c>
      <c r="L23" s="38" t="s">
        <v>103</v>
      </c>
      <c r="M23" s="38" t="s">
        <v>103</v>
      </c>
      <c r="N23" s="38" t="s">
        <v>103</v>
      </c>
      <c r="O23" s="35">
        <v>1306</v>
      </c>
      <c r="P23" s="99"/>
    </row>
    <row r="24" spans="1:16" ht="13.5" customHeight="1" x14ac:dyDescent="0.2">
      <c r="A24" s="30">
        <v>2011</v>
      </c>
      <c r="B24" s="170" t="s">
        <v>68</v>
      </c>
      <c r="C24" s="26" t="s">
        <v>508</v>
      </c>
      <c r="D24" s="38" t="s">
        <v>103</v>
      </c>
      <c r="E24" s="38" t="s">
        <v>103</v>
      </c>
      <c r="F24" s="38" t="s">
        <v>103</v>
      </c>
      <c r="G24" s="38" t="s">
        <v>103</v>
      </c>
      <c r="H24" s="38" t="s">
        <v>103</v>
      </c>
      <c r="I24" s="38" t="s">
        <v>103</v>
      </c>
      <c r="J24" s="38" t="s">
        <v>103</v>
      </c>
      <c r="K24" s="4">
        <v>183</v>
      </c>
      <c r="L24" s="38" t="s">
        <v>103</v>
      </c>
      <c r="M24" s="38" t="s">
        <v>103</v>
      </c>
      <c r="N24" s="38" t="s">
        <v>103</v>
      </c>
      <c r="O24" s="35">
        <v>1334</v>
      </c>
      <c r="P24" s="99"/>
    </row>
    <row r="25" spans="1:16" ht="13.5" customHeight="1" x14ac:dyDescent="0.2">
      <c r="A25" s="30">
        <v>2011</v>
      </c>
      <c r="B25" s="170" t="s">
        <v>69</v>
      </c>
      <c r="C25" s="26" t="s">
        <v>509</v>
      </c>
      <c r="D25" s="38" t="s">
        <v>103</v>
      </c>
      <c r="E25" s="38" t="s">
        <v>103</v>
      </c>
      <c r="F25" s="38" t="s">
        <v>103</v>
      </c>
      <c r="G25" s="38" t="s">
        <v>103</v>
      </c>
      <c r="H25" s="38" t="s">
        <v>103</v>
      </c>
      <c r="I25" s="38" t="s">
        <v>103</v>
      </c>
      <c r="J25" s="38" t="s">
        <v>103</v>
      </c>
      <c r="K25" s="4">
        <v>237</v>
      </c>
      <c r="L25" s="38" t="s">
        <v>103</v>
      </c>
      <c r="M25" s="38" t="s">
        <v>103</v>
      </c>
      <c r="N25" s="38" t="s">
        <v>103</v>
      </c>
      <c r="O25" s="35">
        <v>2446</v>
      </c>
      <c r="P25" s="99"/>
    </row>
    <row r="26" spans="1:16" ht="13.5" customHeight="1" x14ac:dyDescent="0.2">
      <c r="A26" s="30">
        <v>2011</v>
      </c>
      <c r="B26" s="170" t="s">
        <v>70</v>
      </c>
      <c r="C26" s="26" t="s">
        <v>510</v>
      </c>
      <c r="D26" s="38" t="s">
        <v>103</v>
      </c>
      <c r="E26" s="38" t="s">
        <v>103</v>
      </c>
      <c r="F26" s="38" t="s">
        <v>103</v>
      </c>
      <c r="G26" s="38" t="s">
        <v>103</v>
      </c>
      <c r="H26" s="38" t="s">
        <v>103</v>
      </c>
      <c r="I26" s="38" t="s">
        <v>103</v>
      </c>
      <c r="J26" s="38" t="s">
        <v>103</v>
      </c>
      <c r="K26" s="4">
        <v>1989</v>
      </c>
      <c r="L26" s="38" t="s">
        <v>103</v>
      </c>
      <c r="M26" s="38" t="s">
        <v>103</v>
      </c>
      <c r="N26" s="38" t="s">
        <v>103</v>
      </c>
      <c r="O26" s="35">
        <v>10246</v>
      </c>
      <c r="P26" s="99"/>
    </row>
    <row r="27" spans="1:16" ht="13.5" customHeight="1" x14ac:dyDescent="0.2">
      <c r="A27" s="30">
        <v>2011</v>
      </c>
      <c r="B27" s="170" t="s">
        <v>71</v>
      </c>
      <c r="C27" s="26" t="s">
        <v>511</v>
      </c>
      <c r="D27" s="38" t="s">
        <v>103</v>
      </c>
      <c r="E27" s="38" t="s">
        <v>103</v>
      </c>
      <c r="F27" s="38" t="s">
        <v>103</v>
      </c>
      <c r="G27" s="38" t="s">
        <v>103</v>
      </c>
      <c r="H27" s="38" t="s">
        <v>103</v>
      </c>
      <c r="I27" s="38" t="s">
        <v>103</v>
      </c>
      <c r="J27" s="38" t="s">
        <v>103</v>
      </c>
      <c r="K27" s="4">
        <v>63</v>
      </c>
      <c r="L27" s="38" t="s">
        <v>103</v>
      </c>
      <c r="M27" s="38" t="s">
        <v>103</v>
      </c>
      <c r="N27" s="38" t="s">
        <v>103</v>
      </c>
      <c r="O27" s="35">
        <v>484</v>
      </c>
      <c r="P27" s="99"/>
    </row>
    <row r="28" spans="1:16" ht="13.5" customHeight="1" x14ac:dyDescent="0.2">
      <c r="A28" s="30">
        <v>2011</v>
      </c>
      <c r="B28" s="170" t="s">
        <v>72</v>
      </c>
      <c r="C28" s="26" t="s">
        <v>512</v>
      </c>
      <c r="D28" s="38" t="s">
        <v>103</v>
      </c>
      <c r="E28" s="38" t="s">
        <v>103</v>
      </c>
      <c r="F28" s="38" t="s">
        <v>103</v>
      </c>
      <c r="G28" s="38" t="s">
        <v>103</v>
      </c>
      <c r="H28" s="38" t="s">
        <v>103</v>
      </c>
      <c r="I28" s="38" t="s">
        <v>103</v>
      </c>
      <c r="J28" s="38" t="s">
        <v>103</v>
      </c>
      <c r="K28" s="4">
        <v>214</v>
      </c>
      <c r="L28" s="38" t="s">
        <v>103</v>
      </c>
      <c r="M28" s="38" t="s">
        <v>103</v>
      </c>
      <c r="N28" s="38" t="s">
        <v>103</v>
      </c>
      <c r="O28" s="35">
        <v>1900</v>
      </c>
      <c r="P28" s="99"/>
    </row>
    <row r="29" spans="1:16" ht="13.5" customHeight="1" x14ac:dyDescent="0.2">
      <c r="A29" s="30">
        <v>2011</v>
      </c>
      <c r="B29" s="170" t="s">
        <v>73</v>
      </c>
      <c r="C29" s="26" t="s">
        <v>513</v>
      </c>
      <c r="D29" s="38" t="s">
        <v>103</v>
      </c>
      <c r="E29" s="38" t="s">
        <v>103</v>
      </c>
      <c r="F29" s="38" t="s">
        <v>103</v>
      </c>
      <c r="G29" s="38" t="s">
        <v>103</v>
      </c>
      <c r="H29" s="38" t="s">
        <v>103</v>
      </c>
      <c r="I29" s="38" t="s">
        <v>103</v>
      </c>
      <c r="J29" s="38" t="s">
        <v>103</v>
      </c>
      <c r="K29" s="4">
        <v>281</v>
      </c>
      <c r="L29" s="38" t="s">
        <v>103</v>
      </c>
      <c r="M29" s="38" t="s">
        <v>103</v>
      </c>
      <c r="N29" s="38" t="s">
        <v>103</v>
      </c>
      <c r="O29" s="35">
        <v>2542</v>
      </c>
      <c r="P29" s="99"/>
    </row>
    <row r="30" spans="1:16" ht="13.5" customHeight="1" x14ac:dyDescent="0.2">
      <c r="A30" s="30">
        <v>2011</v>
      </c>
      <c r="B30" s="170" t="s">
        <v>74</v>
      </c>
      <c r="C30" s="26" t="s">
        <v>514</v>
      </c>
      <c r="D30" s="38" t="s">
        <v>103</v>
      </c>
      <c r="E30" s="38" t="s">
        <v>103</v>
      </c>
      <c r="F30" s="38" t="s">
        <v>103</v>
      </c>
      <c r="G30" s="38" t="s">
        <v>103</v>
      </c>
      <c r="H30" s="38" t="s">
        <v>103</v>
      </c>
      <c r="I30" s="38" t="s">
        <v>103</v>
      </c>
      <c r="J30" s="38" t="s">
        <v>103</v>
      </c>
      <c r="K30" s="4">
        <v>486</v>
      </c>
      <c r="L30" s="38" t="s">
        <v>103</v>
      </c>
      <c r="M30" s="38" t="s">
        <v>103</v>
      </c>
      <c r="N30" s="38" t="s">
        <v>103</v>
      </c>
      <c r="O30" s="35">
        <v>3072</v>
      </c>
      <c r="P30" s="99"/>
    </row>
    <row r="31" spans="1:16" ht="13.5" customHeight="1" x14ac:dyDescent="0.2">
      <c r="A31" s="30">
        <v>2011</v>
      </c>
      <c r="B31" s="170" t="s">
        <v>75</v>
      </c>
      <c r="C31" s="26" t="s">
        <v>515</v>
      </c>
      <c r="D31" s="38" t="s">
        <v>103</v>
      </c>
      <c r="E31" s="38" t="s">
        <v>103</v>
      </c>
      <c r="F31" s="38" t="s">
        <v>103</v>
      </c>
      <c r="G31" s="38" t="s">
        <v>103</v>
      </c>
      <c r="H31" s="38" t="s">
        <v>103</v>
      </c>
      <c r="I31" s="38" t="s">
        <v>103</v>
      </c>
      <c r="J31" s="38" t="s">
        <v>103</v>
      </c>
      <c r="K31" s="4">
        <v>81</v>
      </c>
      <c r="L31" s="38" t="s">
        <v>103</v>
      </c>
      <c r="M31" s="38" t="s">
        <v>103</v>
      </c>
      <c r="N31" s="38" t="s">
        <v>103</v>
      </c>
      <c r="O31" s="35">
        <v>632</v>
      </c>
      <c r="P31" s="99"/>
    </row>
    <row r="32" spans="1:16" ht="13.5" customHeight="1" x14ac:dyDescent="0.2">
      <c r="A32" s="30">
        <v>2011</v>
      </c>
      <c r="B32" s="170" t="s">
        <v>76</v>
      </c>
      <c r="C32" s="26" t="s">
        <v>516</v>
      </c>
      <c r="D32" s="38" t="s">
        <v>103</v>
      </c>
      <c r="E32" s="38" t="s">
        <v>103</v>
      </c>
      <c r="F32" s="38" t="s">
        <v>103</v>
      </c>
      <c r="G32" s="38" t="s">
        <v>103</v>
      </c>
      <c r="H32" s="38" t="s">
        <v>103</v>
      </c>
      <c r="I32" s="38" t="s">
        <v>103</v>
      </c>
      <c r="J32" s="38" t="s">
        <v>103</v>
      </c>
      <c r="K32" s="4">
        <v>207</v>
      </c>
      <c r="L32" s="38" t="s">
        <v>103</v>
      </c>
      <c r="M32" s="38" t="s">
        <v>103</v>
      </c>
      <c r="N32" s="38" t="s">
        <v>103</v>
      </c>
      <c r="O32" s="35">
        <v>1789</v>
      </c>
      <c r="P32" s="99"/>
    </row>
    <row r="33" spans="1:16" ht="13.5" customHeight="1" x14ac:dyDescent="0.2">
      <c r="A33" s="30">
        <v>2011</v>
      </c>
      <c r="B33" s="170" t="s">
        <v>77</v>
      </c>
      <c r="C33" s="26" t="s">
        <v>517</v>
      </c>
      <c r="D33" s="38" t="s">
        <v>103</v>
      </c>
      <c r="E33" s="38" t="s">
        <v>103</v>
      </c>
      <c r="F33" s="38" t="s">
        <v>103</v>
      </c>
      <c r="G33" s="38" t="s">
        <v>103</v>
      </c>
      <c r="H33" s="38" t="s">
        <v>103</v>
      </c>
      <c r="I33" s="38" t="s">
        <v>103</v>
      </c>
      <c r="J33" s="38" t="s">
        <v>103</v>
      </c>
      <c r="K33" s="4">
        <v>1104</v>
      </c>
      <c r="L33" s="38" t="s">
        <v>103</v>
      </c>
      <c r="M33" s="38" t="s">
        <v>103</v>
      </c>
      <c r="N33" s="38" t="s">
        <v>103</v>
      </c>
      <c r="O33" s="35">
        <v>6915</v>
      </c>
      <c r="P33" s="99"/>
    </row>
    <row r="34" spans="1:16" ht="13.5" customHeight="1" x14ac:dyDescent="0.2">
      <c r="A34" s="30">
        <v>2011</v>
      </c>
      <c r="B34" s="170" t="s">
        <v>78</v>
      </c>
      <c r="C34" s="26" t="s">
        <v>518</v>
      </c>
      <c r="D34" s="38" t="s">
        <v>103</v>
      </c>
      <c r="E34" s="38" t="s">
        <v>103</v>
      </c>
      <c r="F34" s="38" t="s">
        <v>103</v>
      </c>
      <c r="G34" s="38" t="s">
        <v>103</v>
      </c>
      <c r="H34" s="38" t="s">
        <v>103</v>
      </c>
      <c r="I34" s="38" t="s">
        <v>103</v>
      </c>
      <c r="J34" s="38" t="s">
        <v>103</v>
      </c>
      <c r="K34" s="4">
        <v>207</v>
      </c>
      <c r="L34" s="38" t="s">
        <v>103</v>
      </c>
      <c r="M34" s="38" t="s">
        <v>103</v>
      </c>
      <c r="N34" s="38" t="s">
        <v>103</v>
      </c>
      <c r="O34" s="35">
        <v>1599</v>
      </c>
      <c r="P34" s="99"/>
    </row>
    <row r="35" spans="1:16" ht="13.5" customHeight="1" x14ac:dyDescent="0.2">
      <c r="A35" s="30">
        <v>2011</v>
      </c>
      <c r="B35" s="170" t="s">
        <v>79</v>
      </c>
      <c r="C35" s="26" t="s">
        <v>519</v>
      </c>
      <c r="D35" s="38" t="s">
        <v>103</v>
      </c>
      <c r="E35" s="38" t="s">
        <v>103</v>
      </c>
      <c r="F35" s="38" t="s">
        <v>103</v>
      </c>
      <c r="G35" s="38" t="s">
        <v>103</v>
      </c>
      <c r="H35" s="38" t="s">
        <v>103</v>
      </c>
      <c r="I35" s="38" t="s">
        <v>103</v>
      </c>
      <c r="J35" s="38" t="s">
        <v>103</v>
      </c>
      <c r="K35" s="4">
        <v>243</v>
      </c>
      <c r="L35" s="38" t="s">
        <v>103</v>
      </c>
      <c r="M35" s="38" t="s">
        <v>103</v>
      </c>
      <c r="N35" s="38" t="s">
        <v>103</v>
      </c>
      <c r="O35" s="35">
        <v>1794</v>
      </c>
      <c r="P35" s="99"/>
    </row>
    <row r="36" spans="1:16" ht="13.5" customHeight="1" x14ac:dyDescent="0.2">
      <c r="A36" s="30">
        <v>2011</v>
      </c>
      <c r="B36" s="170" t="s">
        <v>80</v>
      </c>
      <c r="C36" s="26" t="s">
        <v>520</v>
      </c>
      <c r="D36" s="38" t="s">
        <v>103</v>
      </c>
      <c r="E36" s="38" t="s">
        <v>103</v>
      </c>
      <c r="F36" s="38" t="s">
        <v>103</v>
      </c>
      <c r="G36" s="38" t="s">
        <v>103</v>
      </c>
      <c r="H36" s="38" t="s">
        <v>103</v>
      </c>
      <c r="I36" s="38" t="s">
        <v>103</v>
      </c>
      <c r="J36" s="38" t="s">
        <v>103</v>
      </c>
      <c r="K36" s="4">
        <v>816</v>
      </c>
      <c r="L36" s="38" t="s">
        <v>103</v>
      </c>
      <c r="M36" s="38" t="s">
        <v>103</v>
      </c>
      <c r="N36" s="38" t="s">
        <v>103</v>
      </c>
      <c r="O36" s="35">
        <v>3006</v>
      </c>
      <c r="P36" s="99"/>
    </row>
    <row r="37" spans="1:16" ht="13.5" customHeight="1" x14ac:dyDescent="0.2">
      <c r="A37" s="30">
        <v>2011</v>
      </c>
      <c r="B37" s="170" t="s">
        <v>24</v>
      </c>
      <c r="C37" s="26" t="s">
        <v>521</v>
      </c>
      <c r="D37" s="35">
        <v>872</v>
      </c>
      <c r="E37" s="35">
        <v>2440</v>
      </c>
      <c r="F37" s="35">
        <v>219</v>
      </c>
      <c r="G37" s="35">
        <v>3531</v>
      </c>
      <c r="H37" s="4">
        <v>11632</v>
      </c>
      <c r="I37" s="4">
        <v>734</v>
      </c>
      <c r="J37" s="4">
        <v>2371</v>
      </c>
      <c r="K37" s="4">
        <v>14737</v>
      </c>
      <c r="L37" s="35">
        <v>80973</v>
      </c>
      <c r="M37" s="35">
        <v>2397</v>
      </c>
      <c r="N37" s="35">
        <v>9540</v>
      </c>
      <c r="O37" s="35">
        <v>92910</v>
      </c>
      <c r="P37" s="99"/>
    </row>
    <row r="38" spans="1:16" ht="13.5" customHeight="1" x14ac:dyDescent="0.2">
      <c r="A38" s="30">
        <v>2012</v>
      </c>
      <c r="B38" s="170" t="s">
        <v>49</v>
      </c>
      <c r="C38" s="26" t="s">
        <v>522</v>
      </c>
      <c r="D38" s="38" t="s">
        <v>103</v>
      </c>
      <c r="E38" s="38" t="s">
        <v>103</v>
      </c>
      <c r="F38" s="38" t="s">
        <v>103</v>
      </c>
      <c r="G38" s="38" t="s">
        <v>103</v>
      </c>
      <c r="H38" s="38" t="s">
        <v>103</v>
      </c>
      <c r="I38" s="38" t="s">
        <v>103</v>
      </c>
      <c r="J38" s="38" t="s">
        <v>103</v>
      </c>
      <c r="K38" s="4">
        <v>205</v>
      </c>
      <c r="L38" s="38" t="s">
        <v>103</v>
      </c>
      <c r="M38" s="38" t="s">
        <v>103</v>
      </c>
      <c r="N38" s="38" t="s">
        <v>103</v>
      </c>
      <c r="O38" s="35">
        <v>1666</v>
      </c>
      <c r="P38" s="99"/>
    </row>
    <row r="39" spans="1:16" ht="13.5" customHeight="1" x14ac:dyDescent="0.2">
      <c r="A39" s="30">
        <v>2012</v>
      </c>
      <c r="B39" s="170" t="s">
        <v>50</v>
      </c>
      <c r="C39" s="26" t="s">
        <v>523</v>
      </c>
      <c r="D39" s="38" t="s">
        <v>103</v>
      </c>
      <c r="E39" s="38" t="s">
        <v>103</v>
      </c>
      <c r="F39" s="38" t="s">
        <v>103</v>
      </c>
      <c r="G39" s="38" t="s">
        <v>103</v>
      </c>
      <c r="H39" s="38" t="s">
        <v>103</v>
      </c>
      <c r="I39" s="38" t="s">
        <v>103</v>
      </c>
      <c r="J39" s="38" t="s">
        <v>103</v>
      </c>
      <c r="K39" s="4">
        <v>264</v>
      </c>
      <c r="L39" s="38" t="s">
        <v>103</v>
      </c>
      <c r="M39" s="38" t="s">
        <v>103</v>
      </c>
      <c r="N39" s="38" t="s">
        <v>103</v>
      </c>
      <c r="O39" s="35">
        <v>2198</v>
      </c>
      <c r="P39" s="99"/>
    </row>
    <row r="40" spans="1:16" ht="13.5" customHeight="1" x14ac:dyDescent="0.2">
      <c r="A40" s="30">
        <v>2012</v>
      </c>
      <c r="B40" s="170" t="s">
        <v>51</v>
      </c>
      <c r="C40" s="26" t="s">
        <v>524</v>
      </c>
      <c r="D40" s="38" t="s">
        <v>103</v>
      </c>
      <c r="E40" s="38" t="s">
        <v>103</v>
      </c>
      <c r="F40" s="38" t="s">
        <v>103</v>
      </c>
      <c r="G40" s="38" t="s">
        <v>103</v>
      </c>
      <c r="H40" s="38" t="s">
        <v>103</v>
      </c>
      <c r="I40" s="38" t="s">
        <v>103</v>
      </c>
      <c r="J40" s="38" t="s">
        <v>103</v>
      </c>
      <c r="K40" s="4">
        <v>383</v>
      </c>
      <c r="L40" s="38" t="s">
        <v>103</v>
      </c>
      <c r="M40" s="38" t="s">
        <v>103</v>
      </c>
      <c r="N40" s="38" t="s">
        <v>103</v>
      </c>
      <c r="O40" s="35">
        <v>3118</v>
      </c>
      <c r="P40" s="99"/>
    </row>
    <row r="41" spans="1:16" ht="13.5" customHeight="1" x14ac:dyDescent="0.2">
      <c r="A41" s="30">
        <v>2012</v>
      </c>
      <c r="B41" s="170" t="s">
        <v>52</v>
      </c>
      <c r="C41" s="26" t="s">
        <v>525</v>
      </c>
      <c r="D41" s="38" t="s">
        <v>103</v>
      </c>
      <c r="E41" s="38" t="s">
        <v>103</v>
      </c>
      <c r="F41" s="38" t="s">
        <v>103</v>
      </c>
      <c r="G41" s="38" t="s">
        <v>103</v>
      </c>
      <c r="H41" s="38" t="s">
        <v>103</v>
      </c>
      <c r="I41" s="38" t="s">
        <v>103</v>
      </c>
      <c r="J41" s="38" t="s">
        <v>103</v>
      </c>
      <c r="K41" s="4">
        <v>122</v>
      </c>
      <c r="L41" s="38" t="s">
        <v>103</v>
      </c>
      <c r="M41" s="38" t="s">
        <v>103</v>
      </c>
      <c r="N41" s="38" t="s">
        <v>103</v>
      </c>
      <c r="O41" s="35">
        <v>1382</v>
      </c>
      <c r="P41" s="99"/>
    </row>
    <row r="42" spans="1:16" ht="13.5" customHeight="1" x14ac:dyDescent="0.2">
      <c r="A42" s="30">
        <v>2012</v>
      </c>
      <c r="B42" s="170" t="s">
        <v>53</v>
      </c>
      <c r="C42" s="26" t="s">
        <v>526</v>
      </c>
      <c r="D42" s="38" t="s">
        <v>103</v>
      </c>
      <c r="E42" s="38" t="s">
        <v>103</v>
      </c>
      <c r="F42" s="38" t="s">
        <v>103</v>
      </c>
      <c r="G42" s="38" t="s">
        <v>103</v>
      </c>
      <c r="H42" s="38" t="s">
        <v>103</v>
      </c>
      <c r="I42" s="38" t="s">
        <v>103</v>
      </c>
      <c r="J42" s="38" t="s">
        <v>103</v>
      </c>
      <c r="K42" s="4">
        <v>218</v>
      </c>
      <c r="L42" s="38" t="s">
        <v>103</v>
      </c>
      <c r="M42" s="38" t="s">
        <v>103</v>
      </c>
      <c r="N42" s="38" t="s">
        <v>103</v>
      </c>
      <c r="O42" s="35">
        <v>1215</v>
      </c>
      <c r="P42" s="99"/>
    </row>
    <row r="43" spans="1:16" ht="13.5" customHeight="1" x14ac:dyDescent="0.2">
      <c r="A43" s="30">
        <v>2012</v>
      </c>
      <c r="B43" s="170" t="s">
        <v>54</v>
      </c>
      <c r="C43" s="26" t="s">
        <v>527</v>
      </c>
      <c r="D43" s="38" t="s">
        <v>103</v>
      </c>
      <c r="E43" s="38" t="s">
        <v>103</v>
      </c>
      <c r="F43" s="38" t="s">
        <v>103</v>
      </c>
      <c r="G43" s="38" t="s">
        <v>103</v>
      </c>
      <c r="H43" s="38" t="s">
        <v>103</v>
      </c>
      <c r="I43" s="38" t="s">
        <v>103</v>
      </c>
      <c r="J43" s="38" t="s">
        <v>103</v>
      </c>
      <c r="K43" s="4">
        <v>231</v>
      </c>
      <c r="L43" s="38" t="s">
        <v>103</v>
      </c>
      <c r="M43" s="38" t="s">
        <v>103</v>
      </c>
      <c r="N43" s="38" t="s">
        <v>103</v>
      </c>
      <c r="O43" s="35">
        <v>2159</v>
      </c>
      <c r="P43" s="99"/>
    </row>
    <row r="44" spans="1:16" ht="13.5" customHeight="1" x14ac:dyDescent="0.2">
      <c r="A44" s="30">
        <v>2012</v>
      </c>
      <c r="B44" s="170" t="s">
        <v>55</v>
      </c>
      <c r="C44" s="26" t="s">
        <v>528</v>
      </c>
      <c r="D44" s="38" t="s">
        <v>103</v>
      </c>
      <c r="E44" s="38" t="s">
        <v>103</v>
      </c>
      <c r="F44" s="38" t="s">
        <v>103</v>
      </c>
      <c r="G44" s="38" t="s">
        <v>103</v>
      </c>
      <c r="H44" s="38" t="s">
        <v>103</v>
      </c>
      <c r="I44" s="38" t="s">
        <v>103</v>
      </c>
      <c r="J44" s="38" t="s">
        <v>103</v>
      </c>
      <c r="K44" s="4">
        <v>628</v>
      </c>
      <c r="L44" s="38" t="s">
        <v>103</v>
      </c>
      <c r="M44" s="38" t="s">
        <v>103</v>
      </c>
      <c r="N44" s="38" t="s">
        <v>103</v>
      </c>
      <c r="O44" s="35">
        <v>4334</v>
      </c>
      <c r="P44" s="99"/>
    </row>
    <row r="45" spans="1:16" ht="13.5" customHeight="1" x14ac:dyDescent="0.2">
      <c r="A45" s="30">
        <v>2012</v>
      </c>
      <c r="B45" s="170" t="s">
        <v>56</v>
      </c>
      <c r="C45" s="26" t="s">
        <v>529</v>
      </c>
      <c r="D45" s="38" t="s">
        <v>103</v>
      </c>
      <c r="E45" s="38" t="s">
        <v>103</v>
      </c>
      <c r="F45" s="38" t="s">
        <v>103</v>
      </c>
      <c r="G45" s="38" t="s">
        <v>103</v>
      </c>
      <c r="H45" s="38" t="s">
        <v>103</v>
      </c>
      <c r="I45" s="38" t="s">
        <v>103</v>
      </c>
      <c r="J45" s="38" t="s">
        <v>103</v>
      </c>
      <c r="K45" s="4">
        <v>355</v>
      </c>
      <c r="L45" s="38" t="s">
        <v>103</v>
      </c>
      <c r="M45" s="38" t="s">
        <v>103</v>
      </c>
      <c r="N45" s="38" t="s">
        <v>103</v>
      </c>
      <c r="O45" s="35">
        <v>2483</v>
      </c>
      <c r="P45" s="99"/>
    </row>
    <row r="46" spans="1:16" ht="13.5" customHeight="1" x14ac:dyDescent="0.2">
      <c r="A46" s="30">
        <v>2012</v>
      </c>
      <c r="B46" s="170" t="s">
        <v>57</v>
      </c>
      <c r="C46" s="26" t="s">
        <v>530</v>
      </c>
      <c r="D46" s="38" t="s">
        <v>103</v>
      </c>
      <c r="E46" s="38" t="s">
        <v>103</v>
      </c>
      <c r="F46" s="38" t="s">
        <v>103</v>
      </c>
      <c r="G46" s="38" t="s">
        <v>103</v>
      </c>
      <c r="H46" s="38" t="s">
        <v>103</v>
      </c>
      <c r="I46" s="38" t="s">
        <v>103</v>
      </c>
      <c r="J46" s="38" t="s">
        <v>103</v>
      </c>
      <c r="K46" s="4">
        <v>185</v>
      </c>
      <c r="L46" s="38" t="s">
        <v>103</v>
      </c>
      <c r="M46" s="38" t="s">
        <v>103</v>
      </c>
      <c r="N46" s="38" t="s">
        <v>103</v>
      </c>
      <c r="O46" s="35">
        <v>1822</v>
      </c>
      <c r="P46" s="99"/>
    </row>
    <row r="47" spans="1:16" ht="13.5" customHeight="1" x14ac:dyDescent="0.2">
      <c r="A47" s="30">
        <v>2012</v>
      </c>
      <c r="B47" s="170" t="s">
        <v>58</v>
      </c>
      <c r="C47" s="26" t="s">
        <v>531</v>
      </c>
      <c r="D47" s="38" t="s">
        <v>103</v>
      </c>
      <c r="E47" s="38" t="s">
        <v>103</v>
      </c>
      <c r="F47" s="38" t="s">
        <v>103</v>
      </c>
      <c r="G47" s="38" t="s">
        <v>103</v>
      </c>
      <c r="H47" s="38" t="s">
        <v>103</v>
      </c>
      <c r="I47" s="38" t="s">
        <v>103</v>
      </c>
      <c r="J47" s="38" t="s">
        <v>103</v>
      </c>
      <c r="K47" s="4">
        <v>13</v>
      </c>
      <c r="L47" s="38" t="s">
        <v>103</v>
      </c>
      <c r="M47" s="38" t="s">
        <v>103</v>
      </c>
      <c r="N47" s="38" t="s">
        <v>103</v>
      </c>
      <c r="O47" s="35">
        <v>131</v>
      </c>
      <c r="P47" s="99"/>
    </row>
    <row r="48" spans="1:16" ht="13.5" customHeight="1" x14ac:dyDescent="0.2">
      <c r="A48" s="30">
        <v>2012</v>
      </c>
      <c r="B48" s="170" t="s">
        <v>59</v>
      </c>
      <c r="C48" s="26" t="s">
        <v>532</v>
      </c>
      <c r="D48" s="38" t="s">
        <v>103</v>
      </c>
      <c r="E48" s="38" t="s">
        <v>103</v>
      </c>
      <c r="F48" s="38" t="s">
        <v>103</v>
      </c>
      <c r="G48" s="38" t="s">
        <v>103</v>
      </c>
      <c r="H48" s="38" t="s">
        <v>103</v>
      </c>
      <c r="I48" s="38" t="s">
        <v>103</v>
      </c>
      <c r="J48" s="38" t="s">
        <v>103</v>
      </c>
      <c r="K48" s="4">
        <v>174</v>
      </c>
      <c r="L48" s="38" t="s">
        <v>103</v>
      </c>
      <c r="M48" s="38" t="s">
        <v>103</v>
      </c>
      <c r="N48" s="38" t="s">
        <v>103</v>
      </c>
      <c r="O48" s="35">
        <v>1522</v>
      </c>
      <c r="P48" s="99"/>
    </row>
    <row r="49" spans="1:16" ht="13.5" customHeight="1" x14ac:dyDescent="0.2">
      <c r="A49" s="30">
        <v>2012</v>
      </c>
      <c r="B49" s="170" t="s">
        <v>60</v>
      </c>
      <c r="C49" s="26" t="s">
        <v>533</v>
      </c>
      <c r="D49" s="38" t="s">
        <v>103</v>
      </c>
      <c r="E49" s="38" t="s">
        <v>103</v>
      </c>
      <c r="F49" s="38" t="s">
        <v>103</v>
      </c>
      <c r="G49" s="38" t="s">
        <v>103</v>
      </c>
      <c r="H49" s="38" t="s">
        <v>103</v>
      </c>
      <c r="I49" s="38" t="s">
        <v>103</v>
      </c>
      <c r="J49" s="38" t="s">
        <v>103</v>
      </c>
      <c r="K49" s="4">
        <v>1279</v>
      </c>
      <c r="L49" s="38" t="s">
        <v>103</v>
      </c>
      <c r="M49" s="38" t="s">
        <v>103</v>
      </c>
      <c r="N49" s="38" t="s">
        <v>103</v>
      </c>
      <c r="O49" s="35">
        <v>5702</v>
      </c>
      <c r="P49" s="99"/>
    </row>
    <row r="50" spans="1:16" ht="13.5" customHeight="1" x14ac:dyDescent="0.2">
      <c r="A50" s="30">
        <v>2012</v>
      </c>
      <c r="B50" s="170" t="s">
        <v>61</v>
      </c>
      <c r="C50" s="26" t="s">
        <v>534</v>
      </c>
      <c r="D50" s="38" t="s">
        <v>103</v>
      </c>
      <c r="E50" s="38" t="s">
        <v>103</v>
      </c>
      <c r="F50" s="38" t="s">
        <v>103</v>
      </c>
      <c r="G50" s="38" t="s">
        <v>103</v>
      </c>
      <c r="H50" s="38" t="s">
        <v>103</v>
      </c>
      <c r="I50" s="38" t="s">
        <v>103</v>
      </c>
      <c r="J50" s="38" t="s">
        <v>103</v>
      </c>
      <c r="K50" s="4">
        <v>72</v>
      </c>
      <c r="L50" s="38" t="s">
        <v>103</v>
      </c>
      <c r="M50" s="38" t="s">
        <v>103</v>
      </c>
      <c r="N50" s="38" t="s">
        <v>103</v>
      </c>
      <c r="O50" s="35">
        <v>550</v>
      </c>
      <c r="P50" s="99"/>
    </row>
    <row r="51" spans="1:16" ht="13.5" customHeight="1" x14ac:dyDescent="0.2">
      <c r="A51" s="30">
        <v>2012</v>
      </c>
      <c r="B51" s="170" t="s">
        <v>62</v>
      </c>
      <c r="C51" s="26" t="s">
        <v>535</v>
      </c>
      <c r="D51" s="38" t="s">
        <v>103</v>
      </c>
      <c r="E51" s="38" t="s">
        <v>103</v>
      </c>
      <c r="F51" s="38" t="s">
        <v>103</v>
      </c>
      <c r="G51" s="38" t="s">
        <v>103</v>
      </c>
      <c r="H51" s="38" t="s">
        <v>103</v>
      </c>
      <c r="I51" s="38" t="s">
        <v>103</v>
      </c>
      <c r="J51" s="38" t="s">
        <v>103</v>
      </c>
      <c r="K51" s="4">
        <v>526</v>
      </c>
      <c r="L51" s="38" t="s">
        <v>103</v>
      </c>
      <c r="M51" s="38" t="s">
        <v>103</v>
      </c>
      <c r="N51" s="38" t="s">
        <v>103</v>
      </c>
      <c r="O51" s="35">
        <v>3371</v>
      </c>
      <c r="P51" s="99"/>
    </row>
    <row r="52" spans="1:16" ht="13.5" customHeight="1" x14ac:dyDescent="0.2">
      <c r="A52" s="30">
        <v>2012</v>
      </c>
      <c r="B52" s="170" t="s">
        <v>63</v>
      </c>
      <c r="C52" s="26" t="s">
        <v>536</v>
      </c>
      <c r="D52" s="38" t="s">
        <v>103</v>
      </c>
      <c r="E52" s="38" t="s">
        <v>103</v>
      </c>
      <c r="F52" s="38" t="s">
        <v>103</v>
      </c>
      <c r="G52" s="38" t="s">
        <v>103</v>
      </c>
      <c r="H52" s="38" t="s">
        <v>103</v>
      </c>
      <c r="I52" s="38" t="s">
        <v>103</v>
      </c>
      <c r="J52" s="38" t="s">
        <v>103</v>
      </c>
      <c r="K52" s="4">
        <v>759</v>
      </c>
      <c r="L52" s="38" t="s">
        <v>103</v>
      </c>
      <c r="M52" s="38" t="s">
        <v>103</v>
      </c>
      <c r="N52" s="38" t="s">
        <v>103</v>
      </c>
      <c r="O52" s="35">
        <v>5175</v>
      </c>
      <c r="P52" s="99"/>
    </row>
    <row r="53" spans="1:16" ht="13.5" customHeight="1" x14ac:dyDescent="0.2">
      <c r="A53" s="30">
        <v>2012</v>
      </c>
      <c r="B53" s="170" t="s">
        <v>64</v>
      </c>
      <c r="C53" s="26" t="s">
        <v>537</v>
      </c>
      <c r="D53" s="38" t="s">
        <v>103</v>
      </c>
      <c r="E53" s="38" t="s">
        <v>103</v>
      </c>
      <c r="F53" s="38" t="s">
        <v>103</v>
      </c>
      <c r="G53" s="38" t="s">
        <v>103</v>
      </c>
      <c r="H53" s="38" t="s">
        <v>103</v>
      </c>
      <c r="I53" s="38" t="s">
        <v>103</v>
      </c>
      <c r="J53" s="38" t="s">
        <v>103</v>
      </c>
      <c r="K53" s="4">
        <v>2439</v>
      </c>
      <c r="L53" s="38" t="s">
        <v>103</v>
      </c>
      <c r="M53" s="38" t="s">
        <v>103</v>
      </c>
      <c r="N53" s="38" t="s">
        <v>103</v>
      </c>
      <c r="O53" s="35">
        <v>12376</v>
      </c>
      <c r="P53" s="99"/>
    </row>
    <row r="54" spans="1:16" ht="13.5" customHeight="1" x14ac:dyDescent="0.2">
      <c r="A54" s="30">
        <v>2012</v>
      </c>
      <c r="B54" s="170" t="s">
        <v>65</v>
      </c>
      <c r="C54" s="26" t="s">
        <v>538</v>
      </c>
      <c r="D54" s="38" t="s">
        <v>103</v>
      </c>
      <c r="E54" s="38" t="s">
        <v>103</v>
      </c>
      <c r="F54" s="38" t="s">
        <v>103</v>
      </c>
      <c r="G54" s="38" t="s">
        <v>103</v>
      </c>
      <c r="H54" s="38" t="s">
        <v>103</v>
      </c>
      <c r="I54" s="38" t="s">
        <v>103</v>
      </c>
      <c r="J54" s="38" t="s">
        <v>103</v>
      </c>
      <c r="K54" s="4">
        <v>342</v>
      </c>
      <c r="L54" s="38" t="s">
        <v>103</v>
      </c>
      <c r="M54" s="38" t="s">
        <v>103</v>
      </c>
      <c r="N54" s="38" t="s">
        <v>103</v>
      </c>
      <c r="O54" s="35">
        <v>2486</v>
      </c>
      <c r="P54" s="99"/>
    </row>
    <row r="55" spans="1:16" ht="13.5" customHeight="1" x14ac:dyDescent="0.2">
      <c r="A55" s="30">
        <v>2012</v>
      </c>
      <c r="B55" s="170" t="s">
        <v>66</v>
      </c>
      <c r="C55" s="26" t="s">
        <v>539</v>
      </c>
      <c r="D55" s="38" t="s">
        <v>103</v>
      </c>
      <c r="E55" s="38" t="s">
        <v>103</v>
      </c>
      <c r="F55" s="38" t="s">
        <v>103</v>
      </c>
      <c r="G55" s="38" t="s">
        <v>103</v>
      </c>
      <c r="H55" s="38" t="s">
        <v>103</v>
      </c>
      <c r="I55" s="38" t="s">
        <v>103</v>
      </c>
      <c r="J55" s="38" t="s">
        <v>103</v>
      </c>
      <c r="K55" s="4">
        <v>305</v>
      </c>
      <c r="L55" s="38" t="s">
        <v>103</v>
      </c>
      <c r="M55" s="38" t="s">
        <v>103</v>
      </c>
      <c r="N55" s="38" t="s">
        <v>103</v>
      </c>
      <c r="O55" s="35">
        <v>1740</v>
      </c>
      <c r="P55" s="99"/>
    </row>
    <row r="56" spans="1:16" ht="13.5" customHeight="1" x14ac:dyDescent="0.2">
      <c r="A56" s="30">
        <v>2012</v>
      </c>
      <c r="B56" s="170" t="s">
        <v>67</v>
      </c>
      <c r="C56" s="26" t="s">
        <v>540</v>
      </c>
      <c r="D56" s="38" t="s">
        <v>103</v>
      </c>
      <c r="E56" s="38" t="s">
        <v>103</v>
      </c>
      <c r="F56" s="38" t="s">
        <v>103</v>
      </c>
      <c r="G56" s="38" t="s">
        <v>103</v>
      </c>
      <c r="H56" s="38" t="s">
        <v>103</v>
      </c>
      <c r="I56" s="38" t="s">
        <v>103</v>
      </c>
      <c r="J56" s="38" t="s">
        <v>103</v>
      </c>
      <c r="K56" s="4">
        <v>302</v>
      </c>
      <c r="L56" s="38" t="s">
        <v>103</v>
      </c>
      <c r="M56" s="38" t="s">
        <v>103</v>
      </c>
      <c r="N56" s="38" t="s">
        <v>103</v>
      </c>
      <c r="O56" s="35">
        <v>1516</v>
      </c>
      <c r="P56" s="99"/>
    </row>
    <row r="57" spans="1:16" ht="13.5" customHeight="1" x14ac:dyDescent="0.2">
      <c r="A57" s="30">
        <v>2012</v>
      </c>
      <c r="B57" s="170" t="s">
        <v>68</v>
      </c>
      <c r="C57" s="26" t="s">
        <v>541</v>
      </c>
      <c r="D57" s="38" t="s">
        <v>103</v>
      </c>
      <c r="E57" s="38" t="s">
        <v>103</v>
      </c>
      <c r="F57" s="38" t="s">
        <v>103</v>
      </c>
      <c r="G57" s="38" t="s">
        <v>103</v>
      </c>
      <c r="H57" s="38" t="s">
        <v>103</v>
      </c>
      <c r="I57" s="38" t="s">
        <v>103</v>
      </c>
      <c r="J57" s="38" t="s">
        <v>103</v>
      </c>
      <c r="K57" s="4">
        <v>172</v>
      </c>
      <c r="L57" s="38" t="s">
        <v>103</v>
      </c>
      <c r="M57" s="38" t="s">
        <v>103</v>
      </c>
      <c r="N57" s="38" t="s">
        <v>103</v>
      </c>
      <c r="O57" s="35">
        <v>1213</v>
      </c>
      <c r="P57" s="99"/>
    </row>
    <row r="58" spans="1:16" ht="13.5" customHeight="1" x14ac:dyDescent="0.2">
      <c r="A58" s="30">
        <v>2012</v>
      </c>
      <c r="B58" s="170" t="s">
        <v>69</v>
      </c>
      <c r="C58" s="26" t="s">
        <v>542</v>
      </c>
      <c r="D58" s="38" t="s">
        <v>103</v>
      </c>
      <c r="E58" s="38" t="s">
        <v>103</v>
      </c>
      <c r="F58" s="38" t="s">
        <v>103</v>
      </c>
      <c r="G58" s="38" t="s">
        <v>103</v>
      </c>
      <c r="H58" s="38" t="s">
        <v>103</v>
      </c>
      <c r="I58" s="38" t="s">
        <v>103</v>
      </c>
      <c r="J58" s="38" t="s">
        <v>103</v>
      </c>
      <c r="K58" s="4">
        <v>269</v>
      </c>
      <c r="L58" s="38" t="s">
        <v>103</v>
      </c>
      <c r="M58" s="38" t="s">
        <v>103</v>
      </c>
      <c r="N58" s="38" t="s">
        <v>103</v>
      </c>
      <c r="O58" s="35">
        <v>2626</v>
      </c>
      <c r="P58" s="99"/>
    </row>
    <row r="59" spans="1:16" ht="13.5" customHeight="1" x14ac:dyDescent="0.2">
      <c r="A59" s="30">
        <v>2012</v>
      </c>
      <c r="B59" s="170" t="s">
        <v>70</v>
      </c>
      <c r="C59" s="26" t="s">
        <v>543</v>
      </c>
      <c r="D59" s="38" t="s">
        <v>103</v>
      </c>
      <c r="E59" s="38" t="s">
        <v>103</v>
      </c>
      <c r="F59" s="38" t="s">
        <v>103</v>
      </c>
      <c r="G59" s="38" t="s">
        <v>103</v>
      </c>
      <c r="H59" s="38" t="s">
        <v>103</v>
      </c>
      <c r="I59" s="38" t="s">
        <v>103</v>
      </c>
      <c r="J59" s="38" t="s">
        <v>103</v>
      </c>
      <c r="K59" s="4">
        <v>1945</v>
      </c>
      <c r="L59" s="38" t="s">
        <v>103</v>
      </c>
      <c r="M59" s="38" t="s">
        <v>103</v>
      </c>
      <c r="N59" s="38" t="s">
        <v>103</v>
      </c>
      <c r="O59" s="35">
        <v>9359</v>
      </c>
      <c r="P59" s="99"/>
    </row>
    <row r="60" spans="1:16" ht="13.5" customHeight="1" x14ac:dyDescent="0.2">
      <c r="A60" s="30">
        <v>2012</v>
      </c>
      <c r="B60" s="170" t="s">
        <v>71</v>
      </c>
      <c r="C60" s="26" t="s">
        <v>544</v>
      </c>
      <c r="D60" s="38" t="s">
        <v>103</v>
      </c>
      <c r="E60" s="38" t="s">
        <v>103</v>
      </c>
      <c r="F60" s="38" t="s">
        <v>103</v>
      </c>
      <c r="G60" s="38" t="s">
        <v>103</v>
      </c>
      <c r="H60" s="38" t="s">
        <v>103</v>
      </c>
      <c r="I60" s="38" t="s">
        <v>103</v>
      </c>
      <c r="J60" s="38" t="s">
        <v>103</v>
      </c>
      <c r="K60" s="4">
        <v>58</v>
      </c>
      <c r="L60" s="38" t="s">
        <v>103</v>
      </c>
      <c r="M60" s="38" t="s">
        <v>103</v>
      </c>
      <c r="N60" s="38" t="s">
        <v>103</v>
      </c>
      <c r="O60" s="35">
        <v>488</v>
      </c>
      <c r="P60" s="99"/>
    </row>
    <row r="61" spans="1:16" ht="13.5" customHeight="1" x14ac:dyDescent="0.2">
      <c r="A61" s="30">
        <v>2012</v>
      </c>
      <c r="B61" s="170" t="s">
        <v>72</v>
      </c>
      <c r="C61" s="26" t="s">
        <v>545</v>
      </c>
      <c r="D61" s="38" t="s">
        <v>103</v>
      </c>
      <c r="E61" s="38" t="s">
        <v>103</v>
      </c>
      <c r="F61" s="38" t="s">
        <v>103</v>
      </c>
      <c r="G61" s="38" t="s">
        <v>103</v>
      </c>
      <c r="H61" s="38" t="s">
        <v>103</v>
      </c>
      <c r="I61" s="38" t="s">
        <v>103</v>
      </c>
      <c r="J61" s="38" t="s">
        <v>103</v>
      </c>
      <c r="K61" s="4">
        <v>268</v>
      </c>
      <c r="L61" s="38" t="s">
        <v>103</v>
      </c>
      <c r="M61" s="38" t="s">
        <v>103</v>
      </c>
      <c r="N61" s="38" t="s">
        <v>103</v>
      </c>
      <c r="O61" s="35">
        <v>2268</v>
      </c>
      <c r="P61" s="99"/>
    </row>
    <row r="62" spans="1:16" ht="13.5" customHeight="1" x14ac:dyDescent="0.2">
      <c r="A62" s="30">
        <v>2012</v>
      </c>
      <c r="B62" s="170" t="s">
        <v>73</v>
      </c>
      <c r="C62" s="26" t="s">
        <v>546</v>
      </c>
      <c r="D62" s="38" t="s">
        <v>103</v>
      </c>
      <c r="E62" s="38" t="s">
        <v>103</v>
      </c>
      <c r="F62" s="38" t="s">
        <v>103</v>
      </c>
      <c r="G62" s="38" t="s">
        <v>103</v>
      </c>
      <c r="H62" s="38" t="s">
        <v>103</v>
      </c>
      <c r="I62" s="38" t="s">
        <v>103</v>
      </c>
      <c r="J62" s="38" t="s">
        <v>103</v>
      </c>
      <c r="K62" s="4">
        <v>247</v>
      </c>
      <c r="L62" s="38" t="s">
        <v>103</v>
      </c>
      <c r="M62" s="38" t="s">
        <v>103</v>
      </c>
      <c r="N62" s="38" t="s">
        <v>103</v>
      </c>
      <c r="O62" s="35">
        <v>2257</v>
      </c>
      <c r="P62" s="99"/>
    </row>
    <row r="63" spans="1:16" ht="13.5" customHeight="1" x14ac:dyDescent="0.2">
      <c r="A63" s="30">
        <v>2012</v>
      </c>
      <c r="B63" s="170" t="s">
        <v>74</v>
      </c>
      <c r="C63" s="26" t="s">
        <v>547</v>
      </c>
      <c r="D63" s="38" t="s">
        <v>103</v>
      </c>
      <c r="E63" s="38" t="s">
        <v>103</v>
      </c>
      <c r="F63" s="38" t="s">
        <v>103</v>
      </c>
      <c r="G63" s="38" t="s">
        <v>103</v>
      </c>
      <c r="H63" s="38" t="s">
        <v>103</v>
      </c>
      <c r="I63" s="38" t="s">
        <v>103</v>
      </c>
      <c r="J63" s="38" t="s">
        <v>103</v>
      </c>
      <c r="K63" s="4">
        <v>489</v>
      </c>
      <c r="L63" s="38" t="s">
        <v>103</v>
      </c>
      <c r="M63" s="38" t="s">
        <v>103</v>
      </c>
      <c r="N63" s="38" t="s">
        <v>103</v>
      </c>
      <c r="O63" s="35">
        <v>3292</v>
      </c>
      <c r="P63" s="99"/>
    </row>
    <row r="64" spans="1:16" ht="13.5" customHeight="1" x14ac:dyDescent="0.2">
      <c r="A64" s="30">
        <v>2012</v>
      </c>
      <c r="B64" s="170" t="s">
        <v>75</v>
      </c>
      <c r="C64" s="26" t="s">
        <v>548</v>
      </c>
      <c r="D64" s="38" t="s">
        <v>103</v>
      </c>
      <c r="E64" s="38" t="s">
        <v>103</v>
      </c>
      <c r="F64" s="38" t="s">
        <v>103</v>
      </c>
      <c r="G64" s="38" t="s">
        <v>103</v>
      </c>
      <c r="H64" s="38" t="s">
        <v>103</v>
      </c>
      <c r="I64" s="38" t="s">
        <v>103</v>
      </c>
      <c r="J64" s="38" t="s">
        <v>103</v>
      </c>
      <c r="K64" s="4">
        <v>82</v>
      </c>
      <c r="L64" s="38" t="s">
        <v>103</v>
      </c>
      <c r="M64" s="38" t="s">
        <v>103</v>
      </c>
      <c r="N64" s="38" t="s">
        <v>103</v>
      </c>
      <c r="O64" s="35">
        <v>644</v>
      </c>
      <c r="P64" s="99"/>
    </row>
    <row r="65" spans="1:16" ht="13.5" customHeight="1" x14ac:dyDescent="0.2">
      <c r="A65" s="30">
        <v>2012</v>
      </c>
      <c r="B65" s="170" t="s">
        <v>76</v>
      </c>
      <c r="C65" s="26" t="s">
        <v>549</v>
      </c>
      <c r="D65" s="38" t="s">
        <v>103</v>
      </c>
      <c r="E65" s="38" t="s">
        <v>103</v>
      </c>
      <c r="F65" s="38" t="s">
        <v>103</v>
      </c>
      <c r="G65" s="38" t="s">
        <v>103</v>
      </c>
      <c r="H65" s="38" t="s">
        <v>103</v>
      </c>
      <c r="I65" s="38" t="s">
        <v>103</v>
      </c>
      <c r="J65" s="38" t="s">
        <v>103</v>
      </c>
      <c r="K65" s="4">
        <v>221</v>
      </c>
      <c r="L65" s="38" t="s">
        <v>103</v>
      </c>
      <c r="M65" s="38" t="s">
        <v>103</v>
      </c>
      <c r="N65" s="38" t="s">
        <v>103</v>
      </c>
      <c r="O65" s="35">
        <v>1688</v>
      </c>
      <c r="P65" s="99"/>
    </row>
    <row r="66" spans="1:16" ht="13.5" customHeight="1" x14ac:dyDescent="0.2">
      <c r="A66" s="30">
        <v>2012</v>
      </c>
      <c r="B66" s="170" t="s">
        <v>77</v>
      </c>
      <c r="C66" s="26" t="s">
        <v>550</v>
      </c>
      <c r="D66" s="38" t="s">
        <v>103</v>
      </c>
      <c r="E66" s="38" t="s">
        <v>103</v>
      </c>
      <c r="F66" s="38" t="s">
        <v>103</v>
      </c>
      <c r="G66" s="38" t="s">
        <v>103</v>
      </c>
      <c r="H66" s="38" t="s">
        <v>103</v>
      </c>
      <c r="I66" s="38" t="s">
        <v>103</v>
      </c>
      <c r="J66" s="38" t="s">
        <v>103</v>
      </c>
      <c r="K66" s="4">
        <v>1199</v>
      </c>
      <c r="L66" s="38" t="s">
        <v>103</v>
      </c>
      <c r="M66" s="38" t="s">
        <v>103</v>
      </c>
      <c r="N66" s="38" t="s">
        <v>103</v>
      </c>
      <c r="O66" s="35">
        <v>7358</v>
      </c>
      <c r="P66" s="99"/>
    </row>
    <row r="67" spans="1:16" ht="13.5" customHeight="1" x14ac:dyDescent="0.2">
      <c r="A67" s="30">
        <v>2012</v>
      </c>
      <c r="B67" s="170" t="s">
        <v>78</v>
      </c>
      <c r="C67" s="26" t="s">
        <v>551</v>
      </c>
      <c r="D67" s="38" t="s">
        <v>103</v>
      </c>
      <c r="E67" s="38" t="s">
        <v>103</v>
      </c>
      <c r="F67" s="38" t="s">
        <v>103</v>
      </c>
      <c r="G67" s="38" t="s">
        <v>103</v>
      </c>
      <c r="H67" s="38" t="s">
        <v>103</v>
      </c>
      <c r="I67" s="38" t="s">
        <v>103</v>
      </c>
      <c r="J67" s="38" t="s">
        <v>103</v>
      </c>
      <c r="K67" s="4">
        <v>212</v>
      </c>
      <c r="L67" s="38" t="s">
        <v>103</v>
      </c>
      <c r="M67" s="38" t="s">
        <v>103</v>
      </c>
      <c r="N67" s="38" t="s">
        <v>103</v>
      </c>
      <c r="O67" s="35">
        <v>1592</v>
      </c>
      <c r="P67" s="99"/>
    </row>
    <row r="68" spans="1:16" ht="13.5" customHeight="1" x14ac:dyDescent="0.2">
      <c r="A68" s="30">
        <v>2012</v>
      </c>
      <c r="B68" s="170" t="s">
        <v>79</v>
      </c>
      <c r="C68" s="26" t="s">
        <v>552</v>
      </c>
      <c r="D68" s="38" t="s">
        <v>103</v>
      </c>
      <c r="E68" s="38" t="s">
        <v>103</v>
      </c>
      <c r="F68" s="38" t="s">
        <v>103</v>
      </c>
      <c r="G68" s="38" t="s">
        <v>103</v>
      </c>
      <c r="H68" s="38" t="s">
        <v>103</v>
      </c>
      <c r="I68" s="38" t="s">
        <v>103</v>
      </c>
      <c r="J68" s="38" t="s">
        <v>103</v>
      </c>
      <c r="K68" s="4">
        <v>253</v>
      </c>
      <c r="L68" s="38" t="s">
        <v>103</v>
      </c>
      <c r="M68" s="38" t="s">
        <v>103</v>
      </c>
      <c r="N68" s="38" t="s">
        <v>103</v>
      </c>
      <c r="O68" s="35">
        <v>1911</v>
      </c>
      <c r="P68" s="99"/>
    </row>
    <row r="69" spans="1:16" ht="13.5" customHeight="1" x14ac:dyDescent="0.2">
      <c r="A69" s="30">
        <v>2012</v>
      </c>
      <c r="B69" s="170" t="s">
        <v>80</v>
      </c>
      <c r="C69" s="26" t="s">
        <v>553</v>
      </c>
      <c r="D69" s="38" t="s">
        <v>103</v>
      </c>
      <c r="E69" s="38" t="s">
        <v>103</v>
      </c>
      <c r="F69" s="38" t="s">
        <v>103</v>
      </c>
      <c r="G69" s="38" t="s">
        <v>103</v>
      </c>
      <c r="H69" s="38" t="s">
        <v>103</v>
      </c>
      <c r="I69" s="38" t="s">
        <v>103</v>
      </c>
      <c r="J69" s="38" t="s">
        <v>103</v>
      </c>
      <c r="K69" s="4">
        <v>1044</v>
      </c>
      <c r="L69" s="38" t="s">
        <v>103</v>
      </c>
      <c r="M69" s="38" t="s">
        <v>103</v>
      </c>
      <c r="N69" s="38" t="s">
        <v>103</v>
      </c>
      <c r="O69" s="35">
        <v>3650</v>
      </c>
      <c r="P69" s="99"/>
    </row>
    <row r="70" spans="1:16" ht="13.5" customHeight="1" x14ac:dyDescent="0.2">
      <c r="A70" s="30">
        <v>2012</v>
      </c>
      <c r="B70" s="170" t="s">
        <v>24</v>
      </c>
      <c r="C70" s="26" t="s">
        <v>554</v>
      </c>
      <c r="D70" s="35">
        <v>1362</v>
      </c>
      <c r="E70" s="35">
        <v>91</v>
      </c>
      <c r="F70" s="35">
        <v>82</v>
      </c>
      <c r="G70" s="35">
        <v>1535</v>
      </c>
      <c r="H70" s="4">
        <v>11202</v>
      </c>
      <c r="I70" s="4">
        <v>931</v>
      </c>
      <c r="J70" s="4">
        <v>3128</v>
      </c>
      <c r="K70" s="4">
        <v>15261</v>
      </c>
      <c r="L70" s="35">
        <v>77501</v>
      </c>
      <c r="M70" s="35">
        <v>2747</v>
      </c>
      <c r="N70" s="35">
        <v>13044</v>
      </c>
      <c r="O70" s="35">
        <v>93292</v>
      </c>
      <c r="P70" s="99"/>
    </row>
    <row r="71" spans="1:16" ht="13.5" customHeight="1" x14ac:dyDescent="0.2">
      <c r="A71" s="30">
        <v>2013</v>
      </c>
      <c r="B71" s="170" t="s">
        <v>49</v>
      </c>
      <c r="C71" s="26" t="s">
        <v>555</v>
      </c>
      <c r="D71" s="38" t="s">
        <v>103</v>
      </c>
      <c r="E71" s="38" t="s">
        <v>103</v>
      </c>
      <c r="F71" s="38" t="s">
        <v>103</v>
      </c>
      <c r="G71" s="38" t="s">
        <v>103</v>
      </c>
      <c r="H71" s="38" t="s">
        <v>103</v>
      </c>
      <c r="I71" s="38" t="s">
        <v>103</v>
      </c>
      <c r="J71" s="38" t="s">
        <v>103</v>
      </c>
      <c r="K71" s="5">
        <v>187</v>
      </c>
      <c r="L71" s="38" t="s">
        <v>103</v>
      </c>
      <c r="M71" s="38" t="s">
        <v>103</v>
      </c>
      <c r="N71" s="38" t="s">
        <v>103</v>
      </c>
      <c r="O71" s="38">
        <v>1228</v>
      </c>
      <c r="P71" s="99"/>
    </row>
    <row r="72" spans="1:16" ht="13.5" customHeight="1" x14ac:dyDescent="0.2">
      <c r="A72" s="30">
        <v>2013</v>
      </c>
      <c r="B72" s="170" t="s">
        <v>50</v>
      </c>
      <c r="C72" s="26" t="s">
        <v>556</v>
      </c>
      <c r="D72" s="38" t="s">
        <v>103</v>
      </c>
      <c r="E72" s="38" t="s">
        <v>103</v>
      </c>
      <c r="F72" s="38" t="s">
        <v>103</v>
      </c>
      <c r="G72" s="38" t="s">
        <v>103</v>
      </c>
      <c r="H72" s="38" t="s">
        <v>103</v>
      </c>
      <c r="I72" s="38" t="s">
        <v>103</v>
      </c>
      <c r="J72" s="38" t="s">
        <v>103</v>
      </c>
      <c r="K72" s="5">
        <v>300</v>
      </c>
      <c r="L72" s="38" t="s">
        <v>103</v>
      </c>
      <c r="M72" s="38" t="s">
        <v>103</v>
      </c>
      <c r="N72" s="38" t="s">
        <v>103</v>
      </c>
      <c r="O72" s="38">
        <v>2285</v>
      </c>
      <c r="P72" s="99"/>
    </row>
    <row r="73" spans="1:16" ht="13.5" customHeight="1" x14ac:dyDescent="0.2">
      <c r="A73" s="30">
        <v>2013</v>
      </c>
      <c r="B73" s="170" t="s">
        <v>51</v>
      </c>
      <c r="C73" s="26" t="s">
        <v>557</v>
      </c>
      <c r="D73" s="38" t="s">
        <v>103</v>
      </c>
      <c r="E73" s="38" t="s">
        <v>103</v>
      </c>
      <c r="F73" s="38" t="s">
        <v>103</v>
      </c>
      <c r="G73" s="38" t="s">
        <v>103</v>
      </c>
      <c r="H73" s="38" t="s">
        <v>103</v>
      </c>
      <c r="I73" s="38" t="s">
        <v>103</v>
      </c>
      <c r="J73" s="38" t="s">
        <v>103</v>
      </c>
      <c r="K73" s="5">
        <v>281</v>
      </c>
      <c r="L73" s="38" t="s">
        <v>103</v>
      </c>
      <c r="M73" s="38" t="s">
        <v>103</v>
      </c>
      <c r="N73" s="38" t="s">
        <v>103</v>
      </c>
      <c r="O73" s="38">
        <v>2432</v>
      </c>
      <c r="P73" s="99"/>
    </row>
    <row r="74" spans="1:16" ht="13.5" customHeight="1" x14ac:dyDescent="0.2">
      <c r="A74" s="30">
        <v>2013</v>
      </c>
      <c r="B74" s="170" t="s">
        <v>52</v>
      </c>
      <c r="C74" s="26" t="s">
        <v>558</v>
      </c>
      <c r="D74" s="38" t="s">
        <v>103</v>
      </c>
      <c r="E74" s="38" t="s">
        <v>103</v>
      </c>
      <c r="F74" s="38" t="s">
        <v>103</v>
      </c>
      <c r="G74" s="38" t="s">
        <v>103</v>
      </c>
      <c r="H74" s="38" t="s">
        <v>103</v>
      </c>
      <c r="I74" s="38" t="s">
        <v>103</v>
      </c>
      <c r="J74" s="38" t="s">
        <v>103</v>
      </c>
      <c r="K74" s="5">
        <v>115</v>
      </c>
      <c r="L74" s="38" t="s">
        <v>103</v>
      </c>
      <c r="M74" s="38" t="s">
        <v>103</v>
      </c>
      <c r="N74" s="38" t="s">
        <v>103</v>
      </c>
      <c r="O74" s="38">
        <v>1377</v>
      </c>
      <c r="P74" s="99"/>
    </row>
    <row r="75" spans="1:16" ht="13.5" customHeight="1" x14ac:dyDescent="0.2">
      <c r="A75" s="30">
        <v>2013</v>
      </c>
      <c r="B75" s="170" t="s">
        <v>53</v>
      </c>
      <c r="C75" s="26" t="s">
        <v>559</v>
      </c>
      <c r="D75" s="38" t="s">
        <v>103</v>
      </c>
      <c r="E75" s="38" t="s">
        <v>103</v>
      </c>
      <c r="F75" s="38" t="s">
        <v>103</v>
      </c>
      <c r="G75" s="38" t="s">
        <v>103</v>
      </c>
      <c r="H75" s="38" t="s">
        <v>103</v>
      </c>
      <c r="I75" s="38" t="s">
        <v>103</v>
      </c>
      <c r="J75" s="38" t="s">
        <v>103</v>
      </c>
      <c r="K75" s="5">
        <v>242</v>
      </c>
      <c r="L75" s="38" t="s">
        <v>103</v>
      </c>
      <c r="M75" s="38" t="s">
        <v>103</v>
      </c>
      <c r="N75" s="38" t="s">
        <v>103</v>
      </c>
      <c r="O75" s="38">
        <v>1251</v>
      </c>
      <c r="P75" s="99"/>
    </row>
    <row r="76" spans="1:16" ht="13.5" customHeight="1" x14ac:dyDescent="0.2">
      <c r="A76" s="30">
        <v>2013</v>
      </c>
      <c r="B76" s="170" t="s">
        <v>54</v>
      </c>
      <c r="C76" s="26" t="s">
        <v>560</v>
      </c>
      <c r="D76" s="38" t="s">
        <v>103</v>
      </c>
      <c r="E76" s="38" t="s">
        <v>103</v>
      </c>
      <c r="F76" s="38" t="s">
        <v>103</v>
      </c>
      <c r="G76" s="38" t="s">
        <v>103</v>
      </c>
      <c r="H76" s="38" t="s">
        <v>103</v>
      </c>
      <c r="I76" s="38" t="s">
        <v>103</v>
      </c>
      <c r="J76" s="38" t="s">
        <v>103</v>
      </c>
      <c r="K76" s="5">
        <v>214</v>
      </c>
      <c r="L76" s="38" t="s">
        <v>103</v>
      </c>
      <c r="M76" s="38" t="s">
        <v>103</v>
      </c>
      <c r="N76" s="38" t="s">
        <v>103</v>
      </c>
      <c r="O76" s="38">
        <v>2110</v>
      </c>
      <c r="P76" s="99"/>
    </row>
    <row r="77" spans="1:16" ht="13.5" customHeight="1" x14ac:dyDescent="0.2">
      <c r="A77" s="30">
        <v>2013</v>
      </c>
      <c r="B77" s="170" t="s">
        <v>55</v>
      </c>
      <c r="C77" s="26" t="s">
        <v>561</v>
      </c>
      <c r="D77" s="38" t="s">
        <v>103</v>
      </c>
      <c r="E77" s="38" t="s">
        <v>103</v>
      </c>
      <c r="F77" s="38" t="s">
        <v>103</v>
      </c>
      <c r="G77" s="38" t="s">
        <v>103</v>
      </c>
      <c r="H77" s="38" t="s">
        <v>103</v>
      </c>
      <c r="I77" s="38" t="s">
        <v>103</v>
      </c>
      <c r="J77" s="38" t="s">
        <v>103</v>
      </c>
      <c r="K77" s="5">
        <v>785</v>
      </c>
      <c r="L77" s="38" t="s">
        <v>103</v>
      </c>
      <c r="M77" s="38" t="s">
        <v>103</v>
      </c>
      <c r="N77" s="38" t="s">
        <v>103</v>
      </c>
      <c r="O77" s="38">
        <v>4994</v>
      </c>
      <c r="P77" s="99"/>
    </row>
    <row r="78" spans="1:16" ht="13.5" customHeight="1" x14ac:dyDescent="0.2">
      <c r="A78" s="30">
        <v>2013</v>
      </c>
      <c r="B78" s="170" t="s">
        <v>56</v>
      </c>
      <c r="C78" s="26" t="s">
        <v>562</v>
      </c>
      <c r="D78" s="38" t="s">
        <v>103</v>
      </c>
      <c r="E78" s="38" t="s">
        <v>103</v>
      </c>
      <c r="F78" s="38" t="s">
        <v>103</v>
      </c>
      <c r="G78" s="38" t="s">
        <v>103</v>
      </c>
      <c r="H78" s="38" t="s">
        <v>103</v>
      </c>
      <c r="I78" s="38" t="s">
        <v>103</v>
      </c>
      <c r="J78" s="38" t="s">
        <v>103</v>
      </c>
      <c r="K78" s="5">
        <v>424</v>
      </c>
      <c r="L78" s="38" t="s">
        <v>103</v>
      </c>
      <c r="M78" s="38" t="s">
        <v>103</v>
      </c>
      <c r="N78" s="38" t="s">
        <v>103</v>
      </c>
      <c r="O78" s="38">
        <v>2678</v>
      </c>
      <c r="P78" s="99"/>
    </row>
    <row r="79" spans="1:16" ht="13.5" customHeight="1" x14ac:dyDescent="0.2">
      <c r="A79" s="30">
        <v>2013</v>
      </c>
      <c r="B79" s="170" t="s">
        <v>57</v>
      </c>
      <c r="C79" s="26" t="s">
        <v>563</v>
      </c>
      <c r="D79" s="38" t="s">
        <v>103</v>
      </c>
      <c r="E79" s="38" t="s">
        <v>103</v>
      </c>
      <c r="F79" s="38" t="s">
        <v>103</v>
      </c>
      <c r="G79" s="38" t="s">
        <v>103</v>
      </c>
      <c r="H79" s="38" t="s">
        <v>103</v>
      </c>
      <c r="I79" s="38" t="s">
        <v>103</v>
      </c>
      <c r="J79" s="38" t="s">
        <v>103</v>
      </c>
      <c r="K79" s="5">
        <v>173</v>
      </c>
      <c r="L79" s="38" t="s">
        <v>103</v>
      </c>
      <c r="M79" s="38" t="s">
        <v>103</v>
      </c>
      <c r="N79" s="38" t="s">
        <v>103</v>
      </c>
      <c r="O79" s="38">
        <v>2006</v>
      </c>
      <c r="P79" s="99"/>
    </row>
    <row r="80" spans="1:16" ht="13.5" customHeight="1" x14ac:dyDescent="0.2">
      <c r="A80" s="30">
        <v>2013</v>
      </c>
      <c r="B80" s="170" t="s">
        <v>58</v>
      </c>
      <c r="C80" s="26" t="s">
        <v>564</v>
      </c>
      <c r="D80" s="38" t="s">
        <v>103</v>
      </c>
      <c r="E80" s="38" t="s">
        <v>103</v>
      </c>
      <c r="F80" s="38" t="s">
        <v>103</v>
      </c>
      <c r="G80" s="38" t="s">
        <v>103</v>
      </c>
      <c r="H80" s="38" t="s">
        <v>103</v>
      </c>
      <c r="I80" s="38" t="s">
        <v>103</v>
      </c>
      <c r="J80" s="38" t="s">
        <v>103</v>
      </c>
      <c r="K80" s="5">
        <v>303</v>
      </c>
      <c r="L80" s="38" t="s">
        <v>103</v>
      </c>
      <c r="M80" s="38" t="s">
        <v>103</v>
      </c>
      <c r="N80" s="38" t="s">
        <v>103</v>
      </c>
      <c r="O80" s="38">
        <v>2160</v>
      </c>
      <c r="P80" s="99"/>
    </row>
    <row r="81" spans="1:16" ht="13.5" customHeight="1" x14ac:dyDescent="0.2">
      <c r="A81" s="30">
        <v>2013</v>
      </c>
      <c r="B81" s="170" t="s">
        <v>59</v>
      </c>
      <c r="C81" s="26" t="s">
        <v>565</v>
      </c>
      <c r="D81" s="38" t="s">
        <v>103</v>
      </c>
      <c r="E81" s="38" t="s">
        <v>103</v>
      </c>
      <c r="F81" s="38" t="s">
        <v>103</v>
      </c>
      <c r="G81" s="38" t="s">
        <v>103</v>
      </c>
      <c r="H81" s="38" t="s">
        <v>103</v>
      </c>
      <c r="I81" s="38" t="s">
        <v>103</v>
      </c>
      <c r="J81" s="38" t="s">
        <v>103</v>
      </c>
      <c r="K81" s="5">
        <v>143</v>
      </c>
      <c r="L81" s="38" t="s">
        <v>103</v>
      </c>
      <c r="M81" s="38" t="s">
        <v>103</v>
      </c>
      <c r="N81" s="38" t="s">
        <v>103</v>
      </c>
      <c r="O81" s="38">
        <v>1160</v>
      </c>
      <c r="P81" s="99"/>
    </row>
    <row r="82" spans="1:16" ht="13.5" customHeight="1" x14ac:dyDescent="0.2">
      <c r="A82" s="30">
        <v>2013</v>
      </c>
      <c r="B82" s="170" t="s">
        <v>60</v>
      </c>
      <c r="C82" s="26" t="s">
        <v>566</v>
      </c>
      <c r="D82" s="38" t="s">
        <v>103</v>
      </c>
      <c r="E82" s="38" t="s">
        <v>103</v>
      </c>
      <c r="F82" s="38" t="s">
        <v>103</v>
      </c>
      <c r="G82" s="38" t="s">
        <v>103</v>
      </c>
      <c r="H82" s="38" t="s">
        <v>103</v>
      </c>
      <c r="I82" s="38" t="s">
        <v>103</v>
      </c>
      <c r="J82" s="38" t="s">
        <v>103</v>
      </c>
      <c r="K82" s="5">
        <v>1173</v>
      </c>
      <c r="L82" s="38" t="s">
        <v>103</v>
      </c>
      <c r="M82" s="38" t="s">
        <v>103</v>
      </c>
      <c r="N82" s="38" t="s">
        <v>103</v>
      </c>
      <c r="O82" s="38">
        <v>5093</v>
      </c>
      <c r="P82" s="99"/>
    </row>
    <row r="83" spans="1:16" ht="13.5" customHeight="1" x14ac:dyDescent="0.2">
      <c r="A83" s="30">
        <v>2013</v>
      </c>
      <c r="B83" s="170" t="s">
        <v>61</v>
      </c>
      <c r="C83" s="26" t="s">
        <v>567</v>
      </c>
      <c r="D83" s="38" t="s">
        <v>103</v>
      </c>
      <c r="E83" s="38" t="s">
        <v>103</v>
      </c>
      <c r="F83" s="38" t="s">
        <v>103</v>
      </c>
      <c r="G83" s="38" t="s">
        <v>103</v>
      </c>
      <c r="H83" s="38" t="s">
        <v>103</v>
      </c>
      <c r="I83" s="38" t="s">
        <v>103</v>
      </c>
      <c r="J83" s="38" t="s">
        <v>103</v>
      </c>
      <c r="K83" s="5">
        <v>66</v>
      </c>
      <c r="L83" s="38" t="s">
        <v>103</v>
      </c>
      <c r="M83" s="38" t="s">
        <v>103</v>
      </c>
      <c r="N83" s="38" t="s">
        <v>103</v>
      </c>
      <c r="O83" s="38">
        <v>513</v>
      </c>
      <c r="P83" s="99"/>
    </row>
    <row r="84" spans="1:16" ht="13.5" customHeight="1" x14ac:dyDescent="0.2">
      <c r="A84" s="30">
        <v>2013</v>
      </c>
      <c r="B84" s="170" t="s">
        <v>62</v>
      </c>
      <c r="C84" s="26" t="s">
        <v>568</v>
      </c>
      <c r="D84" s="38" t="s">
        <v>103</v>
      </c>
      <c r="E84" s="38" t="s">
        <v>103</v>
      </c>
      <c r="F84" s="38" t="s">
        <v>103</v>
      </c>
      <c r="G84" s="38" t="s">
        <v>103</v>
      </c>
      <c r="H84" s="38" t="s">
        <v>103</v>
      </c>
      <c r="I84" s="38" t="s">
        <v>103</v>
      </c>
      <c r="J84" s="38" t="s">
        <v>103</v>
      </c>
      <c r="K84" s="5">
        <v>602</v>
      </c>
      <c r="L84" s="38" t="s">
        <v>103</v>
      </c>
      <c r="M84" s="38" t="s">
        <v>103</v>
      </c>
      <c r="N84" s="38" t="s">
        <v>103</v>
      </c>
      <c r="O84" s="38">
        <v>3653</v>
      </c>
      <c r="P84" s="99"/>
    </row>
    <row r="85" spans="1:16" ht="13.5" customHeight="1" x14ac:dyDescent="0.2">
      <c r="A85" s="30">
        <v>2013</v>
      </c>
      <c r="B85" s="170" t="s">
        <v>63</v>
      </c>
      <c r="C85" s="26" t="s">
        <v>569</v>
      </c>
      <c r="D85" s="38" t="s">
        <v>103</v>
      </c>
      <c r="E85" s="38" t="s">
        <v>103</v>
      </c>
      <c r="F85" s="38" t="s">
        <v>103</v>
      </c>
      <c r="G85" s="38" t="s">
        <v>103</v>
      </c>
      <c r="H85" s="38" t="s">
        <v>103</v>
      </c>
      <c r="I85" s="38" t="s">
        <v>103</v>
      </c>
      <c r="J85" s="38" t="s">
        <v>103</v>
      </c>
      <c r="K85" s="5">
        <v>818</v>
      </c>
      <c r="L85" s="38" t="s">
        <v>103</v>
      </c>
      <c r="M85" s="38" t="s">
        <v>103</v>
      </c>
      <c r="N85" s="38" t="s">
        <v>103</v>
      </c>
      <c r="O85" s="38">
        <v>5466</v>
      </c>
      <c r="P85" s="99"/>
    </row>
    <row r="86" spans="1:16" ht="13.5" customHeight="1" x14ac:dyDescent="0.2">
      <c r="A86" s="30">
        <v>2013</v>
      </c>
      <c r="B86" s="170" t="s">
        <v>64</v>
      </c>
      <c r="C86" s="26" t="s">
        <v>570</v>
      </c>
      <c r="D86" s="38" t="s">
        <v>103</v>
      </c>
      <c r="E86" s="38" t="s">
        <v>103</v>
      </c>
      <c r="F86" s="38" t="s">
        <v>103</v>
      </c>
      <c r="G86" s="38" t="s">
        <v>103</v>
      </c>
      <c r="H86" s="38" t="s">
        <v>103</v>
      </c>
      <c r="I86" s="38" t="s">
        <v>103</v>
      </c>
      <c r="J86" s="38" t="s">
        <v>103</v>
      </c>
      <c r="K86" s="5">
        <v>2535</v>
      </c>
      <c r="L86" s="38" t="s">
        <v>103</v>
      </c>
      <c r="M86" s="38" t="s">
        <v>103</v>
      </c>
      <c r="N86" s="38" t="s">
        <v>103</v>
      </c>
      <c r="O86" s="38">
        <v>12484</v>
      </c>
      <c r="P86" s="99"/>
    </row>
    <row r="87" spans="1:16" ht="13.5" customHeight="1" x14ac:dyDescent="0.2">
      <c r="A87" s="30">
        <v>2013</v>
      </c>
      <c r="B87" s="170" t="s">
        <v>65</v>
      </c>
      <c r="C87" s="26" t="s">
        <v>571</v>
      </c>
      <c r="D87" s="38" t="s">
        <v>103</v>
      </c>
      <c r="E87" s="38" t="s">
        <v>103</v>
      </c>
      <c r="F87" s="38" t="s">
        <v>103</v>
      </c>
      <c r="G87" s="38" t="s">
        <v>103</v>
      </c>
      <c r="H87" s="38" t="s">
        <v>103</v>
      </c>
      <c r="I87" s="38" t="s">
        <v>103</v>
      </c>
      <c r="J87" s="38" t="s">
        <v>103</v>
      </c>
      <c r="K87" s="5">
        <v>463</v>
      </c>
      <c r="L87" s="38" t="s">
        <v>103</v>
      </c>
      <c r="M87" s="38" t="s">
        <v>103</v>
      </c>
      <c r="N87" s="38" t="s">
        <v>103</v>
      </c>
      <c r="O87" s="38">
        <v>3416</v>
      </c>
      <c r="P87" s="99"/>
    </row>
    <row r="88" spans="1:16" ht="13.5" customHeight="1" x14ac:dyDescent="0.2">
      <c r="A88" s="30">
        <v>2013</v>
      </c>
      <c r="B88" s="170" t="s">
        <v>66</v>
      </c>
      <c r="C88" s="26" t="s">
        <v>572</v>
      </c>
      <c r="D88" s="38" t="s">
        <v>103</v>
      </c>
      <c r="E88" s="38" t="s">
        <v>103</v>
      </c>
      <c r="F88" s="38" t="s">
        <v>103</v>
      </c>
      <c r="G88" s="38" t="s">
        <v>103</v>
      </c>
      <c r="H88" s="38" t="s">
        <v>103</v>
      </c>
      <c r="I88" s="38" t="s">
        <v>103</v>
      </c>
      <c r="J88" s="38" t="s">
        <v>103</v>
      </c>
      <c r="K88" s="5">
        <v>304</v>
      </c>
      <c r="L88" s="38" t="s">
        <v>103</v>
      </c>
      <c r="M88" s="38" t="s">
        <v>103</v>
      </c>
      <c r="N88" s="38" t="s">
        <v>103</v>
      </c>
      <c r="O88" s="38">
        <v>1821</v>
      </c>
      <c r="P88" s="99"/>
    </row>
    <row r="89" spans="1:16" ht="13.5" customHeight="1" x14ac:dyDescent="0.2">
      <c r="A89" s="30">
        <v>2013</v>
      </c>
      <c r="B89" s="170" t="s">
        <v>67</v>
      </c>
      <c r="C89" s="26" t="s">
        <v>573</v>
      </c>
      <c r="D89" s="38" t="s">
        <v>103</v>
      </c>
      <c r="E89" s="38" t="s">
        <v>103</v>
      </c>
      <c r="F89" s="38" t="s">
        <v>103</v>
      </c>
      <c r="G89" s="38" t="s">
        <v>103</v>
      </c>
      <c r="H89" s="38" t="s">
        <v>103</v>
      </c>
      <c r="I89" s="38" t="s">
        <v>103</v>
      </c>
      <c r="J89" s="38" t="s">
        <v>103</v>
      </c>
      <c r="K89" s="5">
        <v>344</v>
      </c>
      <c r="L89" s="38" t="s">
        <v>103</v>
      </c>
      <c r="M89" s="38" t="s">
        <v>103</v>
      </c>
      <c r="N89" s="38" t="s">
        <v>103</v>
      </c>
      <c r="O89" s="38">
        <v>1625</v>
      </c>
      <c r="P89" s="99"/>
    </row>
    <row r="90" spans="1:16" ht="13.5" customHeight="1" x14ac:dyDescent="0.2">
      <c r="A90" s="30">
        <v>2013</v>
      </c>
      <c r="B90" s="170" t="s">
        <v>68</v>
      </c>
      <c r="C90" s="26" t="s">
        <v>574</v>
      </c>
      <c r="D90" s="38" t="s">
        <v>103</v>
      </c>
      <c r="E90" s="38" t="s">
        <v>103</v>
      </c>
      <c r="F90" s="38" t="s">
        <v>103</v>
      </c>
      <c r="G90" s="38" t="s">
        <v>103</v>
      </c>
      <c r="H90" s="38" t="s">
        <v>103</v>
      </c>
      <c r="I90" s="38" t="s">
        <v>103</v>
      </c>
      <c r="J90" s="38" t="s">
        <v>103</v>
      </c>
      <c r="K90" s="5">
        <v>170</v>
      </c>
      <c r="L90" s="38" t="s">
        <v>103</v>
      </c>
      <c r="M90" s="38" t="s">
        <v>103</v>
      </c>
      <c r="N90" s="38" t="s">
        <v>103</v>
      </c>
      <c r="O90" s="38">
        <v>1289</v>
      </c>
      <c r="P90" s="99"/>
    </row>
    <row r="91" spans="1:16" ht="13.5" customHeight="1" x14ac:dyDescent="0.2">
      <c r="A91" s="30">
        <v>2013</v>
      </c>
      <c r="B91" s="170" t="s">
        <v>69</v>
      </c>
      <c r="C91" s="26" t="s">
        <v>575</v>
      </c>
      <c r="D91" s="38" t="s">
        <v>103</v>
      </c>
      <c r="E91" s="38" t="s">
        <v>103</v>
      </c>
      <c r="F91" s="38" t="s">
        <v>103</v>
      </c>
      <c r="G91" s="38" t="s">
        <v>103</v>
      </c>
      <c r="H91" s="38" t="s">
        <v>103</v>
      </c>
      <c r="I91" s="38" t="s">
        <v>103</v>
      </c>
      <c r="J91" s="38" t="s">
        <v>103</v>
      </c>
      <c r="K91" s="5">
        <v>298</v>
      </c>
      <c r="L91" s="38" t="s">
        <v>103</v>
      </c>
      <c r="M91" s="38" t="s">
        <v>103</v>
      </c>
      <c r="N91" s="38" t="s">
        <v>103</v>
      </c>
      <c r="O91" s="38">
        <v>2627</v>
      </c>
      <c r="P91" s="99"/>
    </row>
    <row r="92" spans="1:16" ht="13.5" customHeight="1" x14ac:dyDescent="0.2">
      <c r="A92" s="30">
        <v>2013</v>
      </c>
      <c r="B92" s="170" t="s">
        <v>70</v>
      </c>
      <c r="C92" s="26" t="s">
        <v>576</v>
      </c>
      <c r="D92" s="38" t="s">
        <v>103</v>
      </c>
      <c r="E92" s="38" t="s">
        <v>103</v>
      </c>
      <c r="F92" s="38" t="s">
        <v>103</v>
      </c>
      <c r="G92" s="38" t="s">
        <v>103</v>
      </c>
      <c r="H92" s="38" t="s">
        <v>103</v>
      </c>
      <c r="I92" s="38" t="s">
        <v>103</v>
      </c>
      <c r="J92" s="38" t="s">
        <v>103</v>
      </c>
      <c r="K92" s="5">
        <v>2070</v>
      </c>
      <c r="L92" s="38" t="s">
        <v>103</v>
      </c>
      <c r="M92" s="38" t="s">
        <v>103</v>
      </c>
      <c r="N92" s="38" t="s">
        <v>103</v>
      </c>
      <c r="O92" s="38">
        <v>9519</v>
      </c>
      <c r="P92" s="99"/>
    </row>
    <row r="93" spans="1:16" ht="13.5" customHeight="1" x14ac:dyDescent="0.2">
      <c r="A93" s="30">
        <v>2013</v>
      </c>
      <c r="B93" s="170" t="s">
        <v>71</v>
      </c>
      <c r="C93" s="26" t="s">
        <v>577</v>
      </c>
      <c r="D93" s="38" t="s">
        <v>103</v>
      </c>
      <c r="E93" s="38" t="s">
        <v>103</v>
      </c>
      <c r="F93" s="38" t="s">
        <v>103</v>
      </c>
      <c r="G93" s="38" t="s">
        <v>103</v>
      </c>
      <c r="H93" s="38" t="s">
        <v>103</v>
      </c>
      <c r="I93" s="38" t="s">
        <v>103</v>
      </c>
      <c r="J93" s="38" t="s">
        <v>103</v>
      </c>
      <c r="K93" s="5">
        <v>75</v>
      </c>
      <c r="L93" s="38" t="s">
        <v>103</v>
      </c>
      <c r="M93" s="38" t="s">
        <v>103</v>
      </c>
      <c r="N93" s="38" t="s">
        <v>103</v>
      </c>
      <c r="O93" s="38">
        <v>500</v>
      </c>
      <c r="P93" s="99"/>
    </row>
    <row r="94" spans="1:16" ht="13.5" customHeight="1" x14ac:dyDescent="0.2">
      <c r="A94" s="30">
        <v>2013</v>
      </c>
      <c r="B94" s="170" t="s">
        <v>72</v>
      </c>
      <c r="C94" s="26" t="s">
        <v>578</v>
      </c>
      <c r="D94" s="38" t="s">
        <v>103</v>
      </c>
      <c r="E94" s="38" t="s">
        <v>103</v>
      </c>
      <c r="F94" s="38" t="s">
        <v>103</v>
      </c>
      <c r="G94" s="38" t="s">
        <v>103</v>
      </c>
      <c r="H94" s="38" t="s">
        <v>103</v>
      </c>
      <c r="I94" s="38" t="s">
        <v>103</v>
      </c>
      <c r="J94" s="38" t="s">
        <v>103</v>
      </c>
      <c r="K94" s="5">
        <v>293</v>
      </c>
      <c r="L94" s="38" t="s">
        <v>103</v>
      </c>
      <c r="M94" s="38" t="s">
        <v>103</v>
      </c>
      <c r="N94" s="38" t="s">
        <v>103</v>
      </c>
      <c r="O94" s="38">
        <v>2319</v>
      </c>
      <c r="P94" s="99"/>
    </row>
    <row r="95" spans="1:16" ht="13.5" customHeight="1" x14ac:dyDescent="0.2">
      <c r="A95" s="30">
        <v>2013</v>
      </c>
      <c r="B95" s="170" t="s">
        <v>73</v>
      </c>
      <c r="C95" s="26" t="s">
        <v>579</v>
      </c>
      <c r="D95" s="38" t="s">
        <v>103</v>
      </c>
      <c r="E95" s="38" t="s">
        <v>103</v>
      </c>
      <c r="F95" s="38" t="s">
        <v>103</v>
      </c>
      <c r="G95" s="38" t="s">
        <v>103</v>
      </c>
      <c r="H95" s="38" t="s">
        <v>103</v>
      </c>
      <c r="I95" s="38" t="s">
        <v>103</v>
      </c>
      <c r="J95" s="38" t="s">
        <v>103</v>
      </c>
      <c r="K95" s="5">
        <v>289</v>
      </c>
      <c r="L95" s="38" t="s">
        <v>103</v>
      </c>
      <c r="M95" s="38" t="s">
        <v>103</v>
      </c>
      <c r="N95" s="38" t="s">
        <v>103</v>
      </c>
      <c r="O95" s="38">
        <v>2513</v>
      </c>
      <c r="P95" s="99"/>
    </row>
    <row r="96" spans="1:16" ht="13.5" customHeight="1" x14ac:dyDescent="0.2">
      <c r="A96" s="30">
        <v>2013</v>
      </c>
      <c r="B96" s="170" t="s">
        <v>74</v>
      </c>
      <c r="C96" s="26" t="s">
        <v>580</v>
      </c>
      <c r="D96" s="38" t="s">
        <v>103</v>
      </c>
      <c r="E96" s="38" t="s">
        <v>103</v>
      </c>
      <c r="F96" s="38" t="s">
        <v>103</v>
      </c>
      <c r="G96" s="38" t="s">
        <v>103</v>
      </c>
      <c r="H96" s="38" t="s">
        <v>103</v>
      </c>
      <c r="I96" s="38" t="s">
        <v>103</v>
      </c>
      <c r="J96" s="38" t="s">
        <v>103</v>
      </c>
      <c r="K96" s="5">
        <v>468</v>
      </c>
      <c r="L96" s="38" t="s">
        <v>103</v>
      </c>
      <c r="M96" s="38" t="s">
        <v>103</v>
      </c>
      <c r="N96" s="38" t="s">
        <v>103</v>
      </c>
      <c r="O96" s="38">
        <v>3369</v>
      </c>
      <c r="P96" s="99"/>
    </row>
    <row r="97" spans="1:16" ht="13.5" customHeight="1" x14ac:dyDescent="0.2">
      <c r="A97" s="30">
        <v>2013</v>
      </c>
      <c r="B97" s="170" t="s">
        <v>75</v>
      </c>
      <c r="C97" s="26" t="s">
        <v>581</v>
      </c>
      <c r="D97" s="38" t="s">
        <v>103</v>
      </c>
      <c r="E97" s="38" t="s">
        <v>103</v>
      </c>
      <c r="F97" s="38" t="s">
        <v>103</v>
      </c>
      <c r="G97" s="38" t="s">
        <v>103</v>
      </c>
      <c r="H97" s="38" t="s">
        <v>103</v>
      </c>
      <c r="I97" s="38" t="s">
        <v>103</v>
      </c>
      <c r="J97" s="38" t="s">
        <v>103</v>
      </c>
      <c r="K97" s="5">
        <v>78</v>
      </c>
      <c r="L97" s="38" t="s">
        <v>103</v>
      </c>
      <c r="M97" s="38" t="s">
        <v>103</v>
      </c>
      <c r="N97" s="38" t="s">
        <v>103</v>
      </c>
      <c r="O97" s="38">
        <v>600</v>
      </c>
      <c r="P97" s="99"/>
    </row>
    <row r="98" spans="1:16" ht="13.5" customHeight="1" x14ac:dyDescent="0.2">
      <c r="A98" s="30">
        <v>2013</v>
      </c>
      <c r="B98" s="170" t="s">
        <v>76</v>
      </c>
      <c r="C98" s="26" t="s">
        <v>582</v>
      </c>
      <c r="D98" s="38" t="s">
        <v>103</v>
      </c>
      <c r="E98" s="38" t="s">
        <v>103</v>
      </c>
      <c r="F98" s="38" t="s">
        <v>103</v>
      </c>
      <c r="G98" s="38" t="s">
        <v>103</v>
      </c>
      <c r="H98" s="38" t="s">
        <v>103</v>
      </c>
      <c r="I98" s="38" t="s">
        <v>103</v>
      </c>
      <c r="J98" s="38" t="s">
        <v>103</v>
      </c>
      <c r="K98" s="5">
        <v>336</v>
      </c>
      <c r="L98" s="38" t="s">
        <v>103</v>
      </c>
      <c r="M98" s="38" t="s">
        <v>103</v>
      </c>
      <c r="N98" s="38" t="s">
        <v>103</v>
      </c>
      <c r="O98" s="38">
        <v>2058</v>
      </c>
      <c r="P98" s="99"/>
    </row>
    <row r="99" spans="1:16" ht="13.5" customHeight="1" x14ac:dyDescent="0.2">
      <c r="A99" s="30">
        <v>2013</v>
      </c>
      <c r="B99" s="170" t="s">
        <v>77</v>
      </c>
      <c r="C99" s="26" t="s">
        <v>583</v>
      </c>
      <c r="D99" s="38" t="s">
        <v>103</v>
      </c>
      <c r="E99" s="38" t="s">
        <v>103</v>
      </c>
      <c r="F99" s="38" t="s">
        <v>103</v>
      </c>
      <c r="G99" s="38" t="s">
        <v>103</v>
      </c>
      <c r="H99" s="38" t="s">
        <v>103</v>
      </c>
      <c r="I99" s="38" t="s">
        <v>103</v>
      </c>
      <c r="J99" s="38" t="s">
        <v>103</v>
      </c>
      <c r="K99" s="5">
        <v>1121</v>
      </c>
      <c r="L99" s="38" t="s">
        <v>103</v>
      </c>
      <c r="M99" s="38" t="s">
        <v>103</v>
      </c>
      <c r="N99" s="38" t="s">
        <v>103</v>
      </c>
      <c r="O99" s="38">
        <v>7081</v>
      </c>
      <c r="P99" s="99"/>
    </row>
    <row r="100" spans="1:16" ht="13.5" customHeight="1" x14ac:dyDescent="0.2">
      <c r="A100" s="30">
        <v>2013</v>
      </c>
      <c r="B100" s="170" t="s">
        <v>78</v>
      </c>
      <c r="C100" s="26" t="s">
        <v>584</v>
      </c>
      <c r="D100" s="38" t="s">
        <v>103</v>
      </c>
      <c r="E100" s="38" t="s">
        <v>103</v>
      </c>
      <c r="F100" s="38" t="s">
        <v>103</v>
      </c>
      <c r="G100" s="38" t="s">
        <v>103</v>
      </c>
      <c r="H100" s="38" t="s">
        <v>103</v>
      </c>
      <c r="I100" s="38" t="s">
        <v>103</v>
      </c>
      <c r="J100" s="38" t="s">
        <v>103</v>
      </c>
      <c r="K100" s="5">
        <v>210</v>
      </c>
      <c r="L100" s="38" t="s">
        <v>103</v>
      </c>
      <c r="M100" s="38" t="s">
        <v>103</v>
      </c>
      <c r="N100" s="38" t="s">
        <v>103</v>
      </c>
      <c r="O100" s="38">
        <v>1630</v>
      </c>
      <c r="P100" s="99"/>
    </row>
    <row r="101" spans="1:16" ht="13.5" customHeight="1" x14ac:dyDescent="0.2">
      <c r="A101" s="30">
        <v>2013</v>
      </c>
      <c r="B101" s="170" t="s">
        <v>79</v>
      </c>
      <c r="C101" s="26" t="s">
        <v>585</v>
      </c>
      <c r="D101" s="38" t="s">
        <v>103</v>
      </c>
      <c r="E101" s="38" t="s">
        <v>103</v>
      </c>
      <c r="F101" s="38" t="s">
        <v>103</v>
      </c>
      <c r="G101" s="38" t="s">
        <v>103</v>
      </c>
      <c r="H101" s="38" t="s">
        <v>103</v>
      </c>
      <c r="I101" s="38" t="s">
        <v>103</v>
      </c>
      <c r="J101" s="38" t="s">
        <v>103</v>
      </c>
      <c r="K101" s="5">
        <v>257</v>
      </c>
      <c r="L101" s="38" t="s">
        <v>103</v>
      </c>
      <c r="M101" s="38" t="s">
        <v>103</v>
      </c>
      <c r="N101" s="38" t="s">
        <v>103</v>
      </c>
      <c r="O101" s="38">
        <v>1940</v>
      </c>
      <c r="P101" s="99"/>
    </row>
    <row r="102" spans="1:16" ht="13.5" customHeight="1" x14ac:dyDescent="0.2">
      <c r="A102" s="30">
        <v>2013</v>
      </c>
      <c r="B102" s="170" t="s">
        <v>80</v>
      </c>
      <c r="C102" s="26" t="s">
        <v>586</v>
      </c>
      <c r="D102" s="38" t="s">
        <v>103</v>
      </c>
      <c r="E102" s="38" t="s">
        <v>103</v>
      </c>
      <c r="F102" s="38" t="s">
        <v>103</v>
      </c>
      <c r="G102" s="38" t="s">
        <v>103</v>
      </c>
      <c r="H102" s="38" t="s">
        <v>103</v>
      </c>
      <c r="I102" s="38" t="s">
        <v>103</v>
      </c>
      <c r="J102" s="38" t="s">
        <v>103</v>
      </c>
      <c r="K102" s="5">
        <v>1053</v>
      </c>
      <c r="L102" s="38" t="s">
        <v>103</v>
      </c>
      <c r="M102" s="38" t="s">
        <v>103</v>
      </c>
      <c r="N102" s="38" t="s">
        <v>103</v>
      </c>
      <c r="O102" s="38">
        <v>3723</v>
      </c>
      <c r="P102" s="99"/>
    </row>
    <row r="103" spans="1:16" ht="13.5" customHeight="1" x14ac:dyDescent="0.2">
      <c r="A103" s="30">
        <v>2013</v>
      </c>
      <c r="B103" s="170" t="s">
        <v>24</v>
      </c>
      <c r="C103" s="26" t="s">
        <v>587</v>
      </c>
      <c r="D103" s="38">
        <v>704</v>
      </c>
      <c r="E103" s="38">
        <v>105</v>
      </c>
      <c r="F103" s="38">
        <v>160</v>
      </c>
      <c r="G103" s="38">
        <v>969</v>
      </c>
      <c r="H103" s="5">
        <v>11451</v>
      </c>
      <c r="I103" s="5">
        <v>1104</v>
      </c>
      <c r="J103" s="5">
        <v>3635</v>
      </c>
      <c r="K103" s="5">
        <v>16190</v>
      </c>
      <c r="L103" s="38">
        <v>78320</v>
      </c>
      <c r="M103" s="38">
        <v>4185</v>
      </c>
      <c r="N103" s="38">
        <v>14415</v>
      </c>
      <c r="O103" s="38">
        <v>96920</v>
      </c>
      <c r="P103" s="99"/>
    </row>
    <row r="104" spans="1:16" s="99" customFormat="1" ht="13.5" customHeight="1" x14ac:dyDescent="0.2">
      <c r="A104" s="30">
        <v>2014</v>
      </c>
      <c r="B104" s="170" t="s">
        <v>49</v>
      </c>
      <c r="C104" s="26" t="s">
        <v>800</v>
      </c>
      <c r="D104" s="38" t="s">
        <v>103</v>
      </c>
      <c r="E104" s="38" t="s">
        <v>103</v>
      </c>
      <c r="F104" s="38" t="s">
        <v>103</v>
      </c>
      <c r="G104" s="38" t="s">
        <v>103</v>
      </c>
      <c r="H104" s="38" t="s">
        <v>103</v>
      </c>
      <c r="I104" s="38" t="s">
        <v>103</v>
      </c>
      <c r="J104" s="38" t="s">
        <v>103</v>
      </c>
      <c r="K104" s="5">
        <v>233</v>
      </c>
      <c r="L104" s="38" t="s">
        <v>103</v>
      </c>
      <c r="M104" s="38" t="s">
        <v>103</v>
      </c>
      <c r="N104" s="38" t="s">
        <v>103</v>
      </c>
      <c r="O104" s="38">
        <v>1876</v>
      </c>
    </row>
    <row r="105" spans="1:16" s="99" customFormat="1" ht="13.5" customHeight="1" x14ac:dyDescent="0.2">
      <c r="A105" s="30">
        <v>2014</v>
      </c>
      <c r="B105" s="170" t="s">
        <v>50</v>
      </c>
      <c r="C105" s="26" t="s">
        <v>801</v>
      </c>
      <c r="D105" s="38" t="s">
        <v>103</v>
      </c>
      <c r="E105" s="38" t="s">
        <v>103</v>
      </c>
      <c r="F105" s="38" t="s">
        <v>103</v>
      </c>
      <c r="G105" s="38" t="s">
        <v>103</v>
      </c>
      <c r="H105" s="38" t="s">
        <v>103</v>
      </c>
      <c r="I105" s="38" t="s">
        <v>103</v>
      </c>
      <c r="J105" s="38" t="s">
        <v>103</v>
      </c>
      <c r="K105" s="5">
        <v>303</v>
      </c>
      <c r="L105" s="38" t="s">
        <v>103</v>
      </c>
      <c r="M105" s="38" t="s">
        <v>103</v>
      </c>
      <c r="N105" s="38" t="s">
        <v>103</v>
      </c>
      <c r="O105" s="38">
        <v>2291</v>
      </c>
    </row>
    <row r="106" spans="1:16" s="99" customFormat="1" ht="13.5" customHeight="1" x14ac:dyDescent="0.2">
      <c r="A106" s="30">
        <v>2014</v>
      </c>
      <c r="B106" s="170" t="s">
        <v>51</v>
      </c>
      <c r="C106" s="26" t="s">
        <v>802</v>
      </c>
      <c r="D106" s="38" t="s">
        <v>103</v>
      </c>
      <c r="E106" s="38" t="s">
        <v>103</v>
      </c>
      <c r="F106" s="38" t="s">
        <v>103</v>
      </c>
      <c r="G106" s="38" t="s">
        <v>103</v>
      </c>
      <c r="H106" s="38" t="s">
        <v>103</v>
      </c>
      <c r="I106" s="38" t="s">
        <v>103</v>
      </c>
      <c r="J106" s="38" t="s">
        <v>103</v>
      </c>
      <c r="K106" s="5">
        <v>264</v>
      </c>
      <c r="L106" s="38" t="s">
        <v>103</v>
      </c>
      <c r="M106" s="38" t="s">
        <v>103</v>
      </c>
      <c r="N106" s="38" t="s">
        <v>103</v>
      </c>
      <c r="O106" s="38">
        <v>2402</v>
      </c>
    </row>
    <row r="107" spans="1:16" s="99" customFormat="1" ht="13.5" customHeight="1" x14ac:dyDescent="0.2">
      <c r="A107" s="30">
        <v>2014</v>
      </c>
      <c r="B107" s="170" t="s">
        <v>52</v>
      </c>
      <c r="C107" s="26" t="s">
        <v>803</v>
      </c>
      <c r="D107" s="38" t="s">
        <v>103</v>
      </c>
      <c r="E107" s="38" t="s">
        <v>103</v>
      </c>
      <c r="F107" s="38" t="s">
        <v>103</v>
      </c>
      <c r="G107" s="38" t="s">
        <v>103</v>
      </c>
      <c r="H107" s="38" t="s">
        <v>103</v>
      </c>
      <c r="I107" s="38" t="s">
        <v>103</v>
      </c>
      <c r="J107" s="38" t="s">
        <v>103</v>
      </c>
      <c r="K107" s="5">
        <v>128</v>
      </c>
      <c r="L107" s="38" t="s">
        <v>103</v>
      </c>
      <c r="M107" s="38" t="s">
        <v>103</v>
      </c>
      <c r="N107" s="38" t="s">
        <v>103</v>
      </c>
      <c r="O107" s="38">
        <v>1470</v>
      </c>
    </row>
    <row r="108" spans="1:16" s="99" customFormat="1" ht="13.5" customHeight="1" x14ac:dyDescent="0.2">
      <c r="A108" s="30">
        <v>2014</v>
      </c>
      <c r="B108" s="170" t="s">
        <v>53</v>
      </c>
      <c r="C108" s="26" t="s">
        <v>804</v>
      </c>
      <c r="D108" s="38" t="s">
        <v>103</v>
      </c>
      <c r="E108" s="38" t="s">
        <v>103</v>
      </c>
      <c r="F108" s="38" t="s">
        <v>103</v>
      </c>
      <c r="G108" s="38" t="s">
        <v>103</v>
      </c>
      <c r="H108" s="38" t="s">
        <v>103</v>
      </c>
      <c r="I108" s="38" t="s">
        <v>103</v>
      </c>
      <c r="J108" s="38" t="s">
        <v>103</v>
      </c>
      <c r="K108" s="5">
        <v>229</v>
      </c>
      <c r="L108" s="38" t="s">
        <v>103</v>
      </c>
      <c r="M108" s="38" t="s">
        <v>103</v>
      </c>
      <c r="N108" s="38" t="s">
        <v>103</v>
      </c>
      <c r="O108" s="38">
        <v>1185</v>
      </c>
    </row>
    <row r="109" spans="1:16" s="99" customFormat="1" ht="13.5" customHeight="1" x14ac:dyDescent="0.2">
      <c r="A109" s="30">
        <v>2014</v>
      </c>
      <c r="B109" s="170" t="s">
        <v>54</v>
      </c>
      <c r="C109" s="26" t="s">
        <v>805</v>
      </c>
      <c r="D109" s="38" t="s">
        <v>103</v>
      </c>
      <c r="E109" s="38" t="s">
        <v>103</v>
      </c>
      <c r="F109" s="38" t="s">
        <v>103</v>
      </c>
      <c r="G109" s="38" t="s">
        <v>103</v>
      </c>
      <c r="H109" s="38" t="s">
        <v>103</v>
      </c>
      <c r="I109" s="38" t="s">
        <v>103</v>
      </c>
      <c r="J109" s="38" t="s">
        <v>103</v>
      </c>
      <c r="K109" s="5">
        <v>192</v>
      </c>
      <c r="L109" s="38" t="s">
        <v>103</v>
      </c>
      <c r="M109" s="38" t="s">
        <v>103</v>
      </c>
      <c r="N109" s="38" t="s">
        <v>103</v>
      </c>
      <c r="O109" s="38">
        <v>1936</v>
      </c>
    </row>
    <row r="110" spans="1:16" s="99" customFormat="1" ht="13.5" customHeight="1" x14ac:dyDescent="0.2">
      <c r="A110" s="30">
        <v>2014</v>
      </c>
      <c r="B110" s="170" t="s">
        <v>55</v>
      </c>
      <c r="C110" s="26" t="s">
        <v>806</v>
      </c>
      <c r="D110" s="38" t="s">
        <v>103</v>
      </c>
      <c r="E110" s="38" t="s">
        <v>103</v>
      </c>
      <c r="F110" s="38" t="s">
        <v>103</v>
      </c>
      <c r="G110" s="38" t="s">
        <v>103</v>
      </c>
      <c r="H110" s="38" t="s">
        <v>103</v>
      </c>
      <c r="I110" s="38" t="s">
        <v>103</v>
      </c>
      <c r="J110" s="38" t="s">
        <v>103</v>
      </c>
      <c r="K110" s="5">
        <v>811</v>
      </c>
      <c r="L110" s="38" t="s">
        <v>103</v>
      </c>
      <c r="M110" s="38" t="s">
        <v>103</v>
      </c>
      <c r="N110" s="38" t="s">
        <v>103</v>
      </c>
      <c r="O110" s="38">
        <v>4887</v>
      </c>
    </row>
    <row r="111" spans="1:16" s="99" customFormat="1" ht="13.5" customHeight="1" x14ac:dyDescent="0.2">
      <c r="A111" s="30">
        <v>2014</v>
      </c>
      <c r="B111" s="170" t="s">
        <v>56</v>
      </c>
      <c r="C111" s="26" t="s">
        <v>807</v>
      </c>
      <c r="D111" s="38" t="s">
        <v>103</v>
      </c>
      <c r="E111" s="38" t="s">
        <v>103</v>
      </c>
      <c r="F111" s="38" t="s">
        <v>103</v>
      </c>
      <c r="G111" s="38" t="s">
        <v>103</v>
      </c>
      <c r="H111" s="38" t="s">
        <v>103</v>
      </c>
      <c r="I111" s="38" t="s">
        <v>103</v>
      </c>
      <c r="J111" s="38" t="s">
        <v>103</v>
      </c>
      <c r="K111" s="5">
        <v>398</v>
      </c>
      <c r="L111" s="38" t="s">
        <v>103</v>
      </c>
      <c r="M111" s="38" t="s">
        <v>103</v>
      </c>
      <c r="N111" s="38" t="s">
        <v>103</v>
      </c>
      <c r="O111" s="38">
        <v>2736</v>
      </c>
    </row>
    <row r="112" spans="1:16" s="99" customFormat="1" ht="13.5" customHeight="1" x14ac:dyDescent="0.2">
      <c r="A112" s="30">
        <v>2014</v>
      </c>
      <c r="B112" s="170" t="s">
        <v>57</v>
      </c>
      <c r="C112" s="26" t="s">
        <v>808</v>
      </c>
      <c r="D112" s="38" t="s">
        <v>103</v>
      </c>
      <c r="E112" s="38" t="s">
        <v>103</v>
      </c>
      <c r="F112" s="38" t="s">
        <v>103</v>
      </c>
      <c r="G112" s="38" t="s">
        <v>103</v>
      </c>
      <c r="H112" s="38" t="s">
        <v>103</v>
      </c>
      <c r="I112" s="38" t="s">
        <v>103</v>
      </c>
      <c r="J112" s="38" t="s">
        <v>103</v>
      </c>
      <c r="K112" s="5">
        <v>156</v>
      </c>
      <c r="L112" s="38" t="s">
        <v>103</v>
      </c>
      <c r="M112" s="38" t="s">
        <v>103</v>
      </c>
      <c r="N112" s="38" t="s">
        <v>103</v>
      </c>
      <c r="O112" s="38">
        <v>1866</v>
      </c>
    </row>
    <row r="113" spans="1:15" s="99" customFormat="1" ht="13.5" customHeight="1" x14ac:dyDescent="0.2">
      <c r="A113" s="30">
        <v>2014</v>
      </c>
      <c r="B113" s="170" t="s">
        <v>58</v>
      </c>
      <c r="C113" s="26" t="s">
        <v>809</v>
      </c>
      <c r="D113" s="38" t="s">
        <v>103</v>
      </c>
      <c r="E113" s="38" t="s">
        <v>103</v>
      </c>
      <c r="F113" s="38" t="s">
        <v>103</v>
      </c>
      <c r="G113" s="38" t="s">
        <v>103</v>
      </c>
      <c r="H113" s="38" t="s">
        <v>103</v>
      </c>
      <c r="I113" s="38" t="s">
        <v>103</v>
      </c>
      <c r="J113" s="38" t="s">
        <v>103</v>
      </c>
      <c r="K113" s="5">
        <v>369</v>
      </c>
      <c r="L113" s="38" t="s">
        <v>103</v>
      </c>
      <c r="M113" s="38" t="s">
        <v>103</v>
      </c>
      <c r="N113" s="38" t="s">
        <v>103</v>
      </c>
      <c r="O113" s="38">
        <v>2243</v>
      </c>
    </row>
    <row r="114" spans="1:15" s="99" customFormat="1" ht="13.5" customHeight="1" x14ac:dyDescent="0.2">
      <c r="A114" s="30">
        <v>2014</v>
      </c>
      <c r="B114" s="170" t="s">
        <v>59</v>
      </c>
      <c r="C114" s="26" t="s">
        <v>810</v>
      </c>
      <c r="D114" s="38" t="s">
        <v>103</v>
      </c>
      <c r="E114" s="38" t="s">
        <v>103</v>
      </c>
      <c r="F114" s="38" t="s">
        <v>103</v>
      </c>
      <c r="G114" s="38" t="s">
        <v>103</v>
      </c>
      <c r="H114" s="38" t="s">
        <v>103</v>
      </c>
      <c r="I114" s="38" t="s">
        <v>103</v>
      </c>
      <c r="J114" s="38" t="s">
        <v>103</v>
      </c>
      <c r="K114" s="5">
        <v>188</v>
      </c>
      <c r="L114" s="38" t="s">
        <v>103</v>
      </c>
      <c r="M114" s="38" t="s">
        <v>103</v>
      </c>
      <c r="N114" s="38" t="s">
        <v>103</v>
      </c>
      <c r="O114" s="38">
        <v>1734</v>
      </c>
    </row>
    <row r="115" spans="1:15" s="99" customFormat="1" ht="13.5" customHeight="1" x14ac:dyDescent="0.2">
      <c r="A115" s="30">
        <v>2014</v>
      </c>
      <c r="B115" s="170" t="s">
        <v>60</v>
      </c>
      <c r="C115" s="26" t="s">
        <v>811</v>
      </c>
      <c r="D115" s="38" t="s">
        <v>103</v>
      </c>
      <c r="E115" s="38" t="s">
        <v>103</v>
      </c>
      <c r="F115" s="38" t="s">
        <v>103</v>
      </c>
      <c r="G115" s="38" t="s">
        <v>103</v>
      </c>
      <c r="H115" s="38" t="s">
        <v>103</v>
      </c>
      <c r="I115" s="38" t="s">
        <v>103</v>
      </c>
      <c r="J115" s="38" t="s">
        <v>103</v>
      </c>
      <c r="K115" s="5">
        <v>1523</v>
      </c>
      <c r="L115" s="38" t="s">
        <v>103</v>
      </c>
      <c r="M115" s="38" t="s">
        <v>103</v>
      </c>
      <c r="N115" s="38" t="s">
        <v>103</v>
      </c>
      <c r="O115" s="38">
        <v>6518</v>
      </c>
    </row>
    <row r="116" spans="1:15" s="99" customFormat="1" ht="13.5" customHeight="1" x14ac:dyDescent="0.2">
      <c r="A116" s="30">
        <v>2014</v>
      </c>
      <c r="B116" s="170" t="s">
        <v>61</v>
      </c>
      <c r="C116" s="26" t="s">
        <v>812</v>
      </c>
      <c r="D116" s="38" t="s">
        <v>103</v>
      </c>
      <c r="E116" s="38" t="s">
        <v>103</v>
      </c>
      <c r="F116" s="38" t="s">
        <v>103</v>
      </c>
      <c r="G116" s="38" t="s">
        <v>103</v>
      </c>
      <c r="H116" s="38" t="s">
        <v>103</v>
      </c>
      <c r="I116" s="38" t="s">
        <v>103</v>
      </c>
      <c r="J116" s="38" t="s">
        <v>103</v>
      </c>
      <c r="K116" s="5">
        <v>71</v>
      </c>
      <c r="L116" s="38" t="s">
        <v>103</v>
      </c>
      <c r="M116" s="38" t="s">
        <v>103</v>
      </c>
      <c r="N116" s="38" t="s">
        <v>103</v>
      </c>
      <c r="O116" s="38">
        <v>633</v>
      </c>
    </row>
    <row r="117" spans="1:15" s="99" customFormat="1" ht="13.5" customHeight="1" x14ac:dyDescent="0.2">
      <c r="A117" s="30">
        <v>2014</v>
      </c>
      <c r="B117" s="170" t="s">
        <v>62</v>
      </c>
      <c r="C117" s="26" t="s">
        <v>813</v>
      </c>
      <c r="D117" s="38" t="s">
        <v>103</v>
      </c>
      <c r="E117" s="38" t="s">
        <v>103</v>
      </c>
      <c r="F117" s="38" t="s">
        <v>103</v>
      </c>
      <c r="G117" s="38" t="s">
        <v>103</v>
      </c>
      <c r="H117" s="38" t="s">
        <v>103</v>
      </c>
      <c r="I117" s="38" t="s">
        <v>103</v>
      </c>
      <c r="J117" s="38" t="s">
        <v>103</v>
      </c>
      <c r="K117" s="5">
        <v>623</v>
      </c>
      <c r="L117" s="38" t="s">
        <v>103</v>
      </c>
      <c r="M117" s="38" t="s">
        <v>103</v>
      </c>
      <c r="N117" s="38" t="s">
        <v>103</v>
      </c>
      <c r="O117" s="38">
        <v>3722</v>
      </c>
    </row>
    <row r="118" spans="1:15" s="99" customFormat="1" ht="13.5" customHeight="1" x14ac:dyDescent="0.2">
      <c r="A118" s="30">
        <v>2014</v>
      </c>
      <c r="B118" s="170" t="s">
        <v>63</v>
      </c>
      <c r="C118" s="26" t="s">
        <v>814</v>
      </c>
      <c r="D118" s="38" t="s">
        <v>103</v>
      </c>
      <c r="E118" s="38" t="s">
        <v>103</v>
      </c>
      <c r="F118" s="38" t="s">
        <v>103</v>
      </c>
      <c r="G118" s="38" t="s">
        <v>103</v>
      </c>
      <c r="H118" s="38" t="s">
        <v>103</v>
      </c>
      <c r="I118" s="38" t="s">
        <v>103</v>
      </c>
      <c r="J118" s="38" t="s">
        <v>103</v>
      </c>
      <c r="K118" s="5">
        <v>811</v>
      </c>
      <c r="L118" s="38" t="s">
        <v>103</v>
      </c>
      <c r="M118" s="38" t="s">
        <v>103</v>
      </c>
      <c r="N118" s="38" t="s">
        <v>103</v>
      </c>
      <c r="O118" s="38">
        <v>5506</v>
      </c>
    </row>
    <row r="119" spans="1:15" s="99" customFormat="1" ht="13.5" customHeight="1" x14ac:dyDescent="0.2">
      <c r="A119" s="30">
        <v>2014</v>
      </c>
      <c r="B119" s="170" t="s">
        <v>64</v>
      </c>
      <c r="C119" s="26" t="s">
        <v>815</v>
      </c>
      <c r="D119" s="38" t="s">
        <v>103</v>
      </c>
      <c r="E119" s="38" t="s">
        <v>103</v>
      </c>
      <c r="F119" s="38" t="s">
        <v>103</v>
      </c>
      <c r="G119" s="38" t="s">
        <v>103</v>
      </c>
      <c r="H119" s="38" t="s">
        <v>103</v>
      </c>
      <c r="I119" s="38" t="s">
        <v>103</v>
      </c>
      <c r="J119" s="38" t="s">
        <v>103</v>
      </c>
      <c r="K119" s="5">
        <v>1726</v>
      </c>
      <c r="L119" s="38" t="s">
        <v>103</v>
      </c>
      <c r="M119" s="38" t="s">
        <v>103</v>
      </c>
      <c r="N119" s="38" t="s">
        <v>103</v>
      </c>
      <c r="O119" s="38">
        <v>8812</v>
      </c>
    </row>
    <row r="120" spans="1:15" s="99" customFormat="1" ht="13.5" customHeight="1" x14ac:dyDescent="0.2">
      <c r="A120" s="30">
        <v>2014</v>
      </c>
      <c r="B120" s="170" t="s">
        <v>65</v>
      </c>
      <c r="C120" s="26" t="s">
        <v>816</v>
      </c>
      <c r="D120" s="38" t="s">
        <v>103</v>
      </c>
      <c r="E120" s="38" t="s">
        <v>103</v>
      </c>
      <c r="F120" s="38" t="s">
        <v>103</v>
      </c>
      <c r="G120" s="38" t="s">
        <v>103</v>
      </c>
      <c r="H120" s="38" t="s">
        <v>103</v>
      </c>
      <c r="I120" s="38" t="s">
        <v>103</v>
      </c>
      <c r="J120" s="38" t="s">
        <v>103</v>
      </c>
      <c r="K120" s="5">
        <v>508</v>
      </c>
      <c r="L120" s="38" t="s">
        <v>103</v>
      </c>
      <c r="M120" s="38" t="s">
        <v>103</v>
      </c>
      <c r="N120" s="38" t="s">
        <v>103</v>
      </c>
      <c r="O120" s="38">
        <v>3503</v>
      </c>
    </row>
    <row r="121" spans="1:15" s="99" customFormat="1" ht="13.5" customHeight="1" x14ac:dyDescent="0.2">
      <c r="A121" s="30">
        <v>2014</v>
      </c>
      <c r="B121" s="170" t="s">
        <v>66</v>
      </c>
      <c r="C121" s="26" t="s">
        <v>817</v>
      </c>
      <c r="D121" s="38" t="s">
        <v>103</v>
      </c>
      <c r="E121" s="38" t="s">
        <v>103</v>
      </c>
      <c r="F121" s="38" t="s">
        <v>103</v>
      </c>
      <c r="G121" s="38" t="s">
        <v>103</v>
      </c>
      <c r="H121" s="38" t="s">
        <v>103</v>
      </c>
      <c r="I121" s="38" t="s">
        <v>103</v>
      </c>
      <c r="J121" s="38" t="s">
        <v>103</v>
      </c>
      <c r="K121" s="5">
        <v>291</v>
      </c>
      <c r="L121" s="38" t="s">
        <v>103</v>
      </c>
      <c r="M121" s="38" t="s">
        <v>103</v>
      </c>
      <c r="N121" s="38" t="s">
        <v>103</v>
      </c>
      <c r="O121" s="38">
        <v>1769</v>
      </c>
    </row>
    <row r="122" spans="1:15" s="99" customFormat="1" ht="13.5" customHeight="1" x14ac:dyDescent="0.2">
      <c r="A122" s="30">
        <v>2014</v>
      </c>
      <c r="B122" s="170" t="s">
        <v>67</v>
      </c>
      <c r="C122" s="26" t="s">
        <v>818</v>
      </c>
      <c r="D122" s="38" t="s">
        <v>103</v>
      </c>
      <c r="E122" s="38" t="s">
        <v>103</v>
      </c>
      <c r="F122" s="38" t="s">
        <v>103</v>
      </c>
      <c r="G122" s="38" t="s">
        <v>103</v>
      </c>
      <c r="H122" s="38" t="s">
        <v>103</v>
      </c>
      <c r="I122" s="38" t="s">
        <v>103</v>
      </c>
      <c r="J122" s="38" t="s">
        <v>103</v>
      </c>
      <c r="K122" s="5">
        <v>289</v>
      </c>
      <c r="L122" s="38" t="s">
        <v>103</v>
      </c>
      <c r="M122" s="38" t="s">
        <v>103</v>
      </c>
      <c r="N122" s="38" t="s">
        <v>103</v>
      </c>
      <c r="O122" s="38">
        <v>1408</v>
      </c>
    </row>
    <row r="123" spans="1:15" s="99" customFormat="1" ht="13.5" customHeight="1" x14ac:dyDescent="0.2">
      <c r="A123" s="30">
        <v>2014</v>
      </c>
      <c r="B123" s="170" t="s">
        <v>68</v>
      </c>
      <c r="C123" s="26" t="s">
        <v>819</v>
      </c>
      <c r="D123" s="38" t="s">
        <v>103</v>
      </c>
      <c r="E123" s="38" t="s">
        <v>103</v>
      </c>
      <c r="F123" s="38" t="s">
        <v>103</v>
      </c>
      <c r="G123" s="38" t="s">
        <v>103</v>
      </c>
      <c r="H123" s="38" t="s">
        <v>103</v>
      </c>
      <c r="I123" s="38" t="s">
        <v>103</v>
      </c>
      <c r="J123" s="38" t="s">
        <v>103</v>
      </c>
      <c r="K123" s="5">
        <v>174</v>
      </c>
      <c r="L123" s="38" t="s">
        <v>103</v>
      </c>
      <c r="M123" s="38" t="s">
        <v>103</v>
      </c>
      <c r="N123" s="38" t="s">
        <v>103</v>
      </c>
      <c r="O123" s="38">
        <v>1308</v>
      </c>
    </row>
    <row r="124" spans="1:15" s="99" customFormat="1" ht="13.5" customHeight="1" x14ac:dyDescent="0.2">
      <c r="A124" s="30">
        <v>2014</v>
      </c>
      <c r="B124" s="170" t="s">
        <v>69</v>
      </c>
      <c r="C124" s="26" t="s">
        <v>820</v>
      </c>
      <c r="D124" s="38" t="s">
        <v>103</v>
      </c>
      <c r="E124" s="38" t="s">
        <v>103</v>
      </c>
      <c r="F124" s="38" t="s">
        <v>103</v>
      </c>
      <c r="G124" s="38" t="s">
        <v>103</v>
      </c>
      <c r="H124" s="38" t="s">
        <v>103</v>
      </c>
      <c r="I124" s="38" t="s">
        <v>103</v>
      </c>
      <c r="J124" s="38" t="s">
        <v>103</v>
      </c>
      <c r="K124" s="5">
        <v>300</v>
      </c>
      <c r="L124" s="38" t="s">
        <v>103</v>
      </c>
      <c r="M124" s="38" t="s">
        <v>103</v>
      </c>
      <c r="N124" s="38" t="s">
        <v>103</v>
      </c>
      <c r="O124" s="38">
        <v>2739</v>
      </c>
    </row>
    <row r="125" spans="1:15" s="99" customFormat="1" ht="13.5" customHeight="1" x14ac:dyDescent="0.2">
      <c r="A125" s="30">
        <v>2014</v>
      </c>
      <c r="B125" s="170" t="s">
        <v>70</v>
      </c>
      <c r="C125" s="26" t="s">
        <v>821</v>
      </c>
      <c r="D125" s="38" t="s">
        <v>103</v>
      </c>
      <c r="E125" s="38" t="s">
        <v>103</v>
      </c>
      <c r="F125" s="38" t="s">
        <v>103</v>
      </c>
      <c r="G125" s="38" t="s">
        <v>103</v>
      </c>
      <c r="H125" s="38" t="s">
        <v>103</v>
      </c>
      <c r="I125" s="38" t="s">
        <v>103</v>
      </c>
      <c r="J125" s="38" t="s">
        <v>103</v>
      </c>
      <c r="K125" s="5">
        <v>1958</v>
      </c>
      <c r="L125" s="38" t="s">
        <v>103</v>
      </c>
      <c r="M125" s="38" t="s">
        <v>103</v>
      </c>
      <c r="N125" s="38" t="s">
        <v>103</v>
      </c>
      <c r="O125" s="38">
        <v>9896</v>
      </c>
    </row>
    <row r="126" spans="1:15" s="99" customFormat="1" ht="13.5" customHeight="1" x14ac:dyDescent="0.2">
      <c r="A126" s="30">
        <v>2014</v>
      </c>
      <c r="B126" s="170" t="s">
        <v>71</v>
      </c>
      <c r="C126" s="26" t="s">
        <v>822</v>
      </c>
      <c r="D126" s="38" t="s">
        <v>103</v>
      </c>
      <c r="E126" s="38" t="s">
        <v>103</v>
      </c>
      <c r="F126" s="38" t="s">
        <v>103</v>
      </c>
      <c r="G126" s="38" t="s">
        <v>103</v>
      </c>
      <c r="H126" s="38" t="s">
        <v>103</v>
      </c>
      <c r="I126" s="38" t="s">
        <v>103</v>
      </c>
      <c r="J126" s="38" t="s">
        <v>103</v>
      </c>
      <c r="K126" s="5">
        <v>90</v>
      </c>
      <c r="L126" s="38" t="s">
        <v>103</v>
      </c>
      <c r="M126" s="38" t="s">
        <v>103</v>
      </c>
      <c r="N126" s="38" t="s">
        <v>103</v>
      </c>
      <c r="O126" s="38">
        <v>583</v>
      </c>
    </row>
    <row r="127" spans="1:15" s="99" customFormat="1" ht="13.5" customHeight="1" x14ac:dyDescent="0.2">
      <c r="A127" s="30">
        <v>2014</v>
      </c>
      <c r="B127" s="170" t="s">
        <v>72</v>
      </c>
      <c r="C127" s="26" t="s">
        <v>823</v>
      </c>
      <c r="D127" s="38" t="s">
        <v>103</v>
      </c>
      <c r="E127" s="38" t="s">
        <v>103</v>
      </c>
      <c r="F127" s="38" t="s">
        <v>103</v>
      </c>
      <c r="G127" s="38" t="s">
        <v>103</v>
      </c>
      <c r="H127" s="38" t="s">
        <v>103</v>
      </c>
      <c r="I127" s="38" t="s">
        <v>103</v>
      </c>
      <c r="J127" s="38" t="s">
        <v>103</v>
      </c>
      <c r="K127" s="5">
        <v>253</v>
      </c>
      <c r="L127" s="38" t="s">
        <v>103</v>
      </c>
      <c r="M127" s="38" t="s">
        <v>103</v>
      </c>
      <c r="N127" s="38" t="s">
        <v>103</v>
      </c>
      <c r="O127" s="38">
        <v>1950</v>
      </c>
    </row>
    <row r="128" spans="1:15" s="99" customFormat="1" ht="13.5" customHeight="1" x14ac:dyDescent="0.2">
      <c r="A128" s="30">
        <v>2014</v>
      </c>
      <c r="B128" s="170" t="s">
        <v>73</v>
      </c>
      <c r="C128" s="26" t="s">
        <v>824</v>
      </c>
      <c r="D128" s="38" t="s">
        <v>103</v>
      </c>
      <c r="E128" s="38" t="s">
        <v>103</v>
      </c>
      <c r="F128" s="38" t="s">
        <v>103</v>
      </c>
      <c r="G128" s="38" t="s">
        <v>103</v>
      </c>
      <c r="H128" s="38" t="s">
        <v>103</v>
      </c>
      <c r="I128" s="38" t="s">
        <v>103</v>
      </c>
      <c r="J128" s="38" t="s">
        <v>103</v>
      </c>
      <c r="K128" s="5">
        <v>312</v>
      </c>
      <c r="L128" s="38" t="s">
        <v>103</v>
      </c>
      <c r="M128" s="38" t="s">
        <v>103</v>
      </c>
      <c r="N128" s="38" t="s">
        <v>103</v>
      </c>
      <c r="O128" s="38">
        <v>2710</v>
      </c>
    </row>
    <row r="129" spans="1:15" s="99" customFormat="1" ht="13.5" customHeight="1" x14ac:dyDescent="0.2">
      <c r="A129" s="30">
        <v>2014</v>
      </c>
      <c r="B129" s="170" t="s">
        <v>74</v>
      </c>
      <c r="C129" s="26" t="s">
        <v>825</v>
      </c>
      <c r="D129" s="38" t="s">
        <v>103</v>
      </c>
      <c r="E129" s="38" t="s">
        <v>103</v>
      </c>
      <c r="F129" s="38" t="s">
        <v>103</v>
      </c>
      <c r="G129" s="38" t="s">
        <v>103</v>
      </c>
      <c r="H129" s="38" t="s">
        <v>103</v>
      </c>
      <c r="I129" s="38" t="s">
        <v>103</v>
      </c>
      <c r="J129" s="38" t="s">
        <v>103</v>
      </c>
      <c r="K129" s="5">
        <v>239</v>
      </c>
      <c r="L129" s="38" t="s">
        <v>103</v>
      </c>
      <c r="M129" s="38" t="s">
        <v>103</v>
      </c>
      <c r="N129" s="38" t="s">
        <v>103</v>
      </c>
      <c r="O129" s="38">
        <v>1690</v>
      </c>
    </row>
    <row r="130" spans="1:15" s="99" customFormat="1" ht="13.5" customHeight="1" x14ac:dyDescent="0.2">
      <c r="A130" s="30">
        <v>2014</v>
      </c>
      <c r="B130" s="170" t="s">
        <v>75</v>
      </c>
      <c r="C130" s="26" t="s">
        <v>826</v>
      </c>
      <c r="D130" s="38" t="s">
        <v>103</v>
      </c>
      <c r="E130" s="38" t="s">
        <v>103</v>
      </c>
      <c r="F130" s="38" t="s">
        <v>103</v>
      </c>
      <c r="G130" s="38" t="s">
        <v>103</v>
      </c>
      <c r="H130" s="38" t="s">
        <v>103</v>
      </c>
      <c r="I130" s="38" t="s">
        <v>103</v>
      </c>
      <c r="J130" s="38" t="s">
        <v>103</v>
      </c>
      <c r="K130" s="5">
        <v>66</v>
      </c>
      <c r="L130" s="38" t="s">
        <v>103</v>
      </c>
      <c r="M130" s="38" t="s">
        <v>103</v>
      </c>
      <c r="N130" s="38" t="s">
        <v>103</v>
      </c>
      <c r="O130" s="38">
        <v>542</v>
      </c>
    </row>
    <row r="131" spans="1:15" s="99" customFormat="1" ht="13.5" customHeight="1" x14ac:dyDescent="0.2">
      <c r="A131" s="30">
        <v>2014</v>
      </c>
      <c r="B131" s="170" t="s">
        <v>76</v>
      </c>
      <c r="C131" s="26" t="s">
        <v>827</v>
      </c>
      <c r="D131" s="38" t="s">
        <v>103</v>
      </c>
      <c r="E131" s="38" t="s">
        <v>103</v>
      </c>
      <c r="F131" s="38" t="s">
        <v>103</v>
      </c>
      <c r="G131" s="38" t="s">
        <v>103</v>
      </c>
      <c r="H131" s="38" t="s">
        <v>103</v>
      </c>
      <c r="I131" s="38" t="s">
        <v>103</v>
      </c>
      <c r="J131" s="38" t="s">
        <v>103</v>
      </c>
      <c r="K131" s="5">
        <v>249</v>
      </c>
      <c r="L131" s="38" t="s">
        <v>103</v>
      </c>
      <c r="M131" s="38" t="s">
        <v>103</v>
      </c>
      <c r="N131" s="38" t="s">
        <v>103</v>
      </c>
      <c r="O131" s="38">
        <v>1746</v>
      </c>
    </row>
    <row r="132" spans="1:15" s="99" customFormat="1" ht="13.5" customHeight="1" x14ac:dyDescent="0.2">
      <c r="A132" s="30">
        <v>2014</v>
      </c>
      <c r="B132" s="170" t="s">
        <v>77</v>
      </c>
      <c r="C132" s="26" t="s">
        <v>828</v>
      </c>
      <c r="D132" s="38" t="s">
        <v>103</v>
      </c>
      <c r="E132" s="38" t="s">
        <v>103</v>
      </c>
      <c r="F132" s="38" t="s">
        <v>103</v>
      </c>
      <c r="G132" s="38" t="s">
        <v>103</v>
      </c>
      <c r="H132" s="38" t="s">
        <v>103</v>
      </c>
      <c r="I132" s="38" t="s">
        <v>103</v>
      </c>
      <c r="J132" s="38" t="s">
        <v>103</v>
      </c>
      <c r="K132" s="5">
        <v>1148</v>
      </c>
      <c r="L132" s="38" t="s">
        <v>103</v>
      </c>
      <c r="M132" s="38" t="s">
        <v>103</v>
      </c>
      <c r="N132" s="38" t="s">
        <v>103</v>
      </c>
      <c r="O132" s="38">
        <v>7306</v>
      </c>
    </row>
    <row r="133" spans="1:15" s="99" customFormat="1" ht="13.5" customHeight="1" x14ac:dyDescent="0.2">
      <c r="A133" s="30">
        <v>2014</v>
      </c>
      <c r="B133" s="170" t="s">
        <v>78</v>
      </c>
      <c r="C133" s="26" t="s">
        <v>829</v>
      </c>
      <c r="D133" s="38" t="s">
        <v>103</v>
      </c>
      <c r="E133" s="38" t="s">
        <v>103</v>
      </c>
      <c r="F133" s="38" t="s">
        <v>103</v>
      </c>
      <c r="G133" s="38" t="s">
        <v>103</v>
      </c>
      <c r="H133" s="38" t="s">
        <v>103</v>
      </c>
      <c r="I133" s="38" t="s">
        <v>103</v>
      </c>
      <c r="J133" s="38" t="s">
        <v>103</v>
      </c>
      <c r="K133" s="5">
        <v>214</v>
      </c>
      <c r="L133" s="38" t="s">
        <v>103</v>
      </c>
      <c r="M133" s="38" t="s">
        <v>103</v>
      </c>
      <c r="N133" s="38" t="s">
        <v>103</v>
      </c>
      <c r="O133" s="38">
        <v>1709</v>
      </c>
    </row>
    <row r="134" spans="1:15" s="99" customFormat="1" ht="13.5" customHeight="1" x14ac:dyDescent="0.2">
      <c r="A134" s="30">
        <v>2014</v>
      </c>
      <c r="B134" s="170" t="s">
        <v>79</v>
      </c>
      <c r="C134" s="26" t="s">
        <v>830</v>
      </c>
      <c r="D134" s="38" t="s">
        <v>103</v>
      </c>
      <c r="E134" s="38" t="s">
        <v>103</v>
      </c>
      <c r="F134" s="38" t="s">
        <v>103</v>
      </c>
      <c r="G134" s="38" t="s">
        <v>103</v>
      </c>
      <c r="H134" s="38" t="s">
        <v>103</v>
      </c>
      <c r="I134" s="38" t="s">
        <v>103</v>
      </c>
      <c r="J134" s="38" t="s">
        <v>103</v>
      </c>
      <c r="K134" s="5">
        <v>292</v>
      </c>
      <c r="L134" s="38" t="s">
        <v>103</v>
      </c>
      <c r="M134" s="38" t="s">
        <v>103</v>
      </c>
      <c r="N134" s="38" t="s">
        <v>103</v>
      </c>
      <c r="O134" s="38">
        <v>1992</v>
      </c>
    </row>
    <row r="135" spans="1:15" s="99" customFormat="1" ht="13.5" customHeight="1" x14ac:dyDescent="0.2">
      <c r="A135" s="30">
        <v>2014</v>
      </c>
      <c r="B135" s="170" t="s">
        <v>80</v>
      </c>
      <c r="C135" s="26" t="s">
        <v>831</v>
      </c>
      <c r="D135" s="38" t="s">
        <v>103</v>
      </c>
      <c r="E135" s="38" t="s">
        <v>103</v>
      </c>
      <c r="F135" s="38" t="s">
        <v>103</v>
      </c>
      <c r="G135" s="38" t="s">
        <v>103</v>
      </c>
      <c r="H135" s="38" t="s">
        <v>103</v>
      </c>
      <c r="I135" s="38" t="s">
        <v>103</v>
      </c>
      <c r="J135" s="38" t="s">
        <v>103</v>
      </c>
      <c r="K135" s="5">
        <v>1163</v>
      </c>
      <c r="L135" s="38" t="s">
        <v>103</v>
      </c>
      <c r="M135" s="38" t="s">
        <v>103</v>
      </c>
      <c r="N135" s="38" t="s">
        <v>103</v>
      </c>
      <c r="O135" s="38">
        <v>4012</v>
      </c>
    </row>
    <row r="136" spans="1:15" s="99" customFormat="1" ht="13.5" customHeight="1" x14ac:dyDescent="0.2">
      <c r="A136" s="30">
        <v>2014</v>
      </c>
      <c r="B136" s="170" t="s">
        <v>24</v>
      </c>
      <c r="C136" s="26" t="s">
        <v>832</v>
      </c>
      <c r="D136" s="38">
        <v>1002</v>
      </c>
      <c r="E136" s="38">
        <v>158</v>
      </c>
      <c r="F136" s="38">
        <v>530</v>
      </c>
      <c r="G136" s="38">
        <v>1690</v>
      </c>
      <c r="H136" s="5">
        <v>10527</v>
      </c>
      <c r="I136" s="5">
        <v>699</v>
      </c>
      <c r="J136" s="5">
        <v>4345</v>
      </c>
      <c r="K136" s="5">
        <v>15571</v>
      </c>
      <c r="L136" s="38">
        <v>74888</v>
      </c>
      <c r="M136" s="38">
        <v>2171</v>
      </c>
      <c r="N136" s="38">
        <v>17621</v>
      </c>
      <c r="O136" s="38">
        <v>94680</v>
      </c>
    </row>
    <row r="137" spans="1:15" s="99" customFormat="1" ht="13.5" customHeight="1" x14ac:dyDescent="0.2">
      <c r="A137" s="30">
        <v>2015</v>
      </c>
      <c r="B137" s="170" t="s">
        <v>49</v>
      </c>
      <c r="C137" s="26" t="s">
        <v>833</v>
      </c>
      <c r="D137" s="38" t="s">
        <v>103</v>
      </c>
      <c r="E137" s="38" t="s">
        <v>103</v>
      </c>
      <c r="F137" s="38" t="s">
        <v>103</v>
      </c>
      <c r="G137" s="38" t="s">
        <v>103</v>
      </c>
      <c r="H137" s="38" t="s">
        <v>103</v>
      </c>
      <c r="I137" s="38" t="s">
        <v>103</v>
      </c>
      <c r="J137" s="38" t="s">
        <v>103</v>
      </c>
      <c r="K137" s="5">
        <v>283</v>
      </c>
      <c r="L137" s="38" t="s">
        <v>103</v>
      </c>
      <c r="M137" s="38" t="s">
        <v>103</v>
      </c>
      <c r="N137" s="38" t="s">
        <v>103</v>
      </c>
      <c r="O137" s="38">
        <v>1959</v>
      </c>
    </row>
    <row r="138" spans="1:15" s="99" customFormat="1" ht="13.5" customHeight="1" x14ac:dyDescent="0.2">
      <c r="A138" s="30">
        <v>2015</v>
      </c>
      <c r="B138" s="170" t="s">
        <v>50</v>
      </c>
      <c r="C138" s="26" t="s">
        <v>834</v>
      </c>
      <c r="D138" s="38" t="s">
        <v>103</v>
      </c>
      <c r="E138" s="38" t="s">
        <v>103</v>
      </c>
      <c r="F138" s="38" t="s">
        <v>103</v>
      </c>
      <c r="G138" s="38" t="s">
        <v>103</v>
      </c>
      <c r="H138" s="38" t="s">
        <v>103</v>
      </c>
      <c r="I138" s="38" t="s">
        <v>103</v>
      </c>
      <c r="J138" s="38" t="s">
        <v>103</v>
      </c>
      <c r="K138" s="5">
        <v>339</v>
      </c>
      <c r="L138" s="38" t="s">
        <v>103</v>
      </c>
      <c r="M138" s="38" t="s">
        <v>103</v>
      </c>
      <c r="N138" s="38" t="s">
        <v>103</v>
      </c>
      <c r="O138" s="38">
        <v>2628</v>
      </c>
    </row>
    <row r="139" spans="1:15" s="99" customFormat="1" ht="13.5" customHeight="1" x14ac:dyDescent="0.2">
      <c r="A139" s="30">
        <v>2015</v>
      </c>
      <c r="B139" s="170" t="s">
        <v>51</v>
      </c>
      <c r="C139" s="26" t="s">
        <v>835</v>
      </c>
      <c r="D139" s="38" t="s">
        <v>103</v>
      </c>
      <c r="E139" s="38" t="s">
        <v>103</v>
      </c>
      <c r="F139" s="38" t="s">
        <v>103</v>
      </c>
      <c r="G139" s="38" t="s">
        <v>103</v>
      </c>
      <c r="H139" s="38" t="s">
        <v>103</v>
      </c>
      <c r="I139" s="38" t="s">
        <v>103</v>
      </c>
      <c r="J139" s="38" t="s">
        <v>103</v>
      </c>
      <c r="K139" s="5">
        <v>350</v>
      </c>
      <c r="L139" s="38" t="s">
        <v>103</v>
      </c>
      <c r="M139" s="38" t="s">
        <v>103</v>
      </c>
      <c r="N139" s="38" t="s">
        <v>103</v>
      </c>
      <c r="O139" s="38">
        <v>3089</v>
      </c>
    </row>
    <row r="140" spans="1:15" s="99" customFormat="1" ht="13.5" customHeight="1" x14ac:dyDescent="0.2">
      <c r="A140" s="30">
        <v>2015</v>
      </c>
      <c r="B140" s="170" t="s">
        <v>52</v>
      </c>
      <c r="C140" s="26" t="s">
        <v>836</v>
      </c>
      <c r="D140" s="38" t="s">
        <v>103</v>
      </c>
      <c r="E140" s="38" t="s">
        <v>103</v>
      </c>
      <c r="F140" s="38" t="s">
        <v>103</v>
      </c>
      <c r="G140" s="38" t="s">
        <v>103</v>
      </c>
      <c r="H140" s="38" t="s">
        <v>103</v>
      </c>
      <c r="I140" s="38" t="s">
        <v>103</v>
      </c>
      <c r="J140" s="38" t="s">
        <v>103</v>
      </c>
      <c r="K140" s="5">
        <v>172</v>
      </c>
      <c r="L140" s="38" t="s">
        <v>103</v>
      </c>
      <c r="M140" s="38" t="s">
        <v>103</v>
      </c>
      <c r="N140" s="38" t="s">
        <v>103</v>
      </c>
      <c r="O140" s="38">
        <v>1895</v>
      </c>
    </row>
    <row r="141" spans="1:15" s="99" customFormat="1" ht="13.5" customHeight="1" x14ac:dyDescent="0.2">
      <c r="A141" s="30">
        <v>2015</v>
      </c>
      <c r="B141" s="170" t="s">
        <v>53</v>
      </c>
      <c r="C141" s="26" t="s">
        <v>837</v>
      </c>
      <c r="D141" s="38" t="s">
        <v>103</v>
      </c>
      <c r="E141" s="38" t="s">
        <v>103</v>
      </c>
      <c r="F141" s="38" t="s">
        <v>103</v>
      </c>
      <c r="G141" s="38" t="s">
        <v>103</v>
      </c>
      <c r="H141" s="38" t="s">
        <v>103</v>
      </c>
      <c r="I141" s="38" t="s">
        <v>103</v>
      </c>
      <c r="J141" s="38" t="s">
        <v>103</v>
      </c>
      <c r="K141" s="5">
        <v>289</v>
      </c>
      <c r="L141" s="38" t="s">
        <v>103</v>
      </c>
      <c r="M141" s="38" t="s">
        <v>103</v>
      </c>
      <c r="N141" s="38" t="s">
        <v>103</v>
      </c>
      <c r="O141" s="38">
        <v>1431</v>
      </c>
    </row>
    <row r="142" spans="1:15" s="99" customFormat="1" ht="13.5" customHeight="1" x14ac:dyDescent="0.2">
      <c r="A142" s="30">
        <v>2015</v>
      </c>
      <c r="B142" s="170" t="s">
        <v>54</v>
      </c>
      <c r="C142" s="26" t="s">
        <v>838</v>
      </c>
      <c r="D142" s="38" t="s">
        <v>103</v>
      </c>
      <c r="E142" s="38" t="s">
        <v>103</v>
      </c>
      <c r="F142" s="38" t="s">
        <v>103</v>
      </c>
      <c r="G142" s="38" t="s">
        <v>103</v>
      </c>
      <c r="H142" s="38" t="s">
        <v>103</v>
      </c>
      <c r="I142" s="38" t="s">
        <v>103</v>
      </c>
      <c r="J142" s="38" t="s">
        <v>103</v>
      </c>
      <c r="K142" s="5">
        <v>224</v>
      </c>
      <c r="L142" s="38" t="s">
        <v>103</v>
      </c>
      <c r="M142" s="38" t="s">
        <v>103</v>
      </c>
      <c r="N142" s="38" t="s">
        <v>103</v>
      </c>
      <c r="O142" s="38">
        <v>2236</v>
      </c>
    </row>
    <row r="143" spans="1:15" s="99" customFormat="1" ht="13.5" customHeight="1" x14ac:dyDescent="0.2">
      <c r="A143" s="30">
        <v>2015</v>
      </c>
      <c r="B143" s="170" t="s">
        <v>55</v>
      </c>
      <c r="C143" s="26" t="s">
        <v>839</v>
      </c>
      <c r="D143" s="38" t="s">
        <v>103</v>
      </c>
      <c r="E143" s="38" t="s">
        <v>103</v>
      </c>
      <c r="F143" s="38" t="s">
        <v>103</v>
      </c>
      <c r="G143" s="38" t="s">
        <v>103</v>
      </c>
      <c r="H143" s="38" t="s">
        <v>103</v>
      </c>
      <c r="I143" s="38" t="s">
        <v>103</v>
      </c>
      <c r="J143" s="38" t="s">
        <v>103</v>
      </c>
      <c r="K143" s="5">
        <v>975</v>
      </c>
      <c r="L143" s="38" t="s">
        <v>103</v>
      </c>
      <c r="M143" s="38" t="s">
        <v>103</v>
      </c>
      <c r="N143" s="38" t="s">
        <v>103</v>
      </c>
      <c r="O143" s="38">
        <v>4691</v>
      </c>
    </row>
    <row r="144" spans="1:15" s="99" customFormat="1" ht="13.5" customHeight="1" x14ac:dyDescent="0.2">
      <c r="A144" s="30">
        <v>2015</v>
      </c>
      <c r="B144" s="170" t="s">
        <v>56</v>
      </c>
      <c r="C144" s="26" t="s">
        <v>840</v>
      </c>
      <c r="D144" s="38" t="s">
        <v>103</v>
      </c>
      <c r="E144" s="38" t="s">
        <v>103</v>
      </c>
      <c r="F144" s="38" t="s">
        <v>103</v>
      </c>
      <c r="G144" s="38" t="s">
        <v>103</v>
      </c>
      <c r="H144" s="38" t="s">
        <v>103</v>
      </c>
      <c r="I144" s="38" t="s">
        <v>103</v>
      </c>
      <c r="J144" s="38" t="s">
        <v>103</v>
      </c>
      <c r="K144" s="5">
        <v>504</v>
      </c>
      <c r="L144" s="38" t="s">
        <v>103</v>
      </c>
      <c r="M144" s="38" t="s">
        <v>103</v>
      </c>
      <c r="N144" s="38" t="s">
        <v>103</v>
      </c>
      <c r="O144" s="38">
        <v>3361</v>
      </c>
    </row>
    <row r="145" spans="1:15" s="99" customFormat="1" ht="13.5" customHeight="1" x14ac:dyDescent="0.2">
      <c r="A145" s="30">
        <v>2015</v>
      </c>
      <c r="B145" s="170" t="s">
        <v>57</v>
      </c>
      <c r="C145" s="26" t="s">
        <v>841</v>
      </c>
      <c r="D145" s="38" t="s">
        <v>103</v>
      </c>
      <c r="E145" s="38" t="s">
        <v>103</v>
      </c>
      <c r="F145" s="38" t="s">
        <v>103</v>
      </c>
      <c r="G145" s="38" t="s">
        <v>103</v>
      </c>
      <c r="H145" s="38" t="s">
        <v>103</v>
      </c>
      <c r="I145" s="38" t="s">
        <v>103</v>
      </c>
      <c r="J145" s="38" t="s">
        <v>103</v>
      </c>
      <c r="K145" s="5">
        <v>183</v>
      </c>
      <c r="L145" s="38" t="s">
        <v>103</v>
      </c>
      <c r="M145" s="38" t="s">
        <v>103</v>
      </c>
      <c r="N145" s="38" t="s">
        <v>103</v>
      </c>
      <c r="O145" s="38">
        <v>2233</v>
      </c>
    </row>
    <row r="146" spans="1:15" s="99" customFormat="1" ht="13.5" customHeight="1" x14ac:dyDescent="0.2">
      <c r="A146" s="30">
        <v>2015</v>
      </c>
      <c r="B146" s="170" t="s">
        <v>58</v>
      </c>
      <c r="C146" s="26" t="s">
        <v>842</v>
      </c>
      <c r="D146" s="38" t="s">
        <v>103</v>
      </c>
      <c r="E146" s="38" t="s">
        <v>103</v>
      </c>
      <c r="F146" s="38" t="s">
        <v>103</v>
      </c>
      <c r="G146" s="38" t="s">
        <v>103</v>
      </c>
      <c r="H146" s="38" t="s">
        <v>103</v>
      </c>
      <c r="I146" s="38" t="s">
        <v>103</v>
      </c>
      <c r="J146" s="38" t="s">
        <v>103</v>
      </c>
      <c r="K146" s="5">
        <v>513</v>
      </c>
      <c r="L146" s="38" t="s">
        <v>103</v>
      </c>
      <c r="M146" s="38" t="s">
        <v>103</v>
      </c>
      <c r="N146" s="38" t="s">
        <v>103</v>
      </c>
      <c r="O146" s="38">
        <v>2651</v>
      </c>
    </row>
    <row r="147" spans="1:15" s="99" customFormat="1" ht="13.5" customHeight="1" x14ac:dyDescent="0.2">
      <c r="A147" s="30">
        <v>2015</v>
      </c>
      <c r="B147" s="170" t="s">
        <v>59</v>
      </c>
      <c r="C147" s="26" t="s">
        <v>843</v>
      </c>
      <c r="D147" s="38" t="s">
        <v>103</v>
      </c>
      <c r="E147" s="38" t="s">
        <v>103</v>
      </c>
      <c r="F147" s="38" t="s">
        <v>103</v>
      </c>
      <c r="G147" s="38" t="s">
        <v>103</v>
      </c>
      <c r="H147" s="38" t="s">
        <v>103</v>
      </c>
      <c r="I147" s="38" t="s">
        <v>103</v>
      </c>
      <c r="J147" s="38" t="s">
        <v>103</v>
      </c>
      <c r="K147" s="5">
        <v>190</v>
      </c>
      <c r="L147" s="38" t="s">
        <v>103</v>
      </c>
      <c r="M147" s="38" t="s">
        <v>103</v>
      </c>
      <c r="N147" s="38" t="s">
        <v>103</v>
      </c>
      <c r="O147" s="38">
        <v>1605</v>
      </c>
    </row>
    <row r="148" spans="1:15" s="99" customFormat="1" ht="13.5" customHeight="1" x14ac:dyDescent="0.2">
      <c r="A148" s="30">
        <v>2015</v>
      </c>
      <c r="B148" s="170" t="s">
        <v>60</v>
      </c>
      <c r="C148" s="26" t="s">
        <v>844</v>
      </c>
      <c r="D148" s="38" t="s">
        <v>103</v>
      </c>
      <c r="E148" s="38" t="s">
        <v>103</v>
      </c>
      <c r="F148" s="38" t="s">
        <v>103</v>
      </c>
      <c r="G148" s="38" t="s">
        <v>103</v>
      </c>
      <c r="H148" s="38" t="s">
        <v>103</v>
      </c>
      <c r="I148" s="38" t="s">
        <v>103</v>
      </c>
      <c r="J148" s="38" t="s">
        <v>103</v>
      </c>
      <c r="K148" s="5">
        <v>1614</v>
      </c>
      <c r="L148" s="38" t="s">
        <v>103</v>
      </c>
      <c r="M148" s="38" t="s">
        <v>103</v>
      </c>
      <c r="N148" s="38" t="s">
        <v>103</v>
      </c>
      <c r="O148" s="38">
        <v>7740</v>
      </c>
    </row>
    <row r="149" spans="1:15" s="99" customFormat="1" ht="13.5" customHeight="1" x14ac:dyDescent="0.2">
      <c r="A149" s="30">
        <v>2015</v>
      </c>
      <c r="B149" s="170" t="s">
        <v>61</v>
      </c>
      <c r="C149" s="26" t="s">
        <v>845</v>
      </c>
      <c r="D149" s="38" t="s">
        <v>103</v>
      </c>
      <c r="E149" s="38" t="s">
        <v>103</v>
      </c>
      <c r="F149" s="38" t="s">
        <v>103</v>
      </c>
      <c r="G149" s="38" t="s">
        <v>103</v>
      </c>
      <c r="H149" s="38" t="s">
        <v>103</v>
      </c>
      <c r="I149" s="38" t="s">
        <v>103</v>
      </c>
      <c r="J149" s="38" t="s">
        <v>103</v>
      </c>
      <c r="K149" s="5">
        <v>73</v>
      </c>
      <c r="L149" s="38" t="s">
        <v>103</v>
      </c>
      <c r="M149" s="38" t="s">
        <v>103</v>
      </c>
      <c r="N149" s="38" t="s">
        <v>103</v>
      </c>
      <c r="O149" s="38">
        <v>635</v>
      </c>
    </row>
    <row r="150" spans="1:15" s="99" customFormat="1" ht="13.5" customHeight="1" x14ac:dyDescent="0.2">
      <c r="A150" s="30">
        <v>2015</v>
      </c>
      <c r="B150" s="170" t="s">
        <v>62</v>
      </c>
      <c r="C150" s="26" t="s">
        <v>846</v>
      </c>
      <c r="D150" s="38" t="s">
        <v>103</v>
      </c>
      <c r="E150" s="38" t="s">
        <v>103</v>
      </c>
      <c r="F150" s="38" t="s">
        <v>103</v>
      </c>
      <c r="G150" s="38" t="s">
        <v>103</v>
      </c>
      <c r="H150" s="38" t="s">
        <v>103</v>
      </c>
      <c r="I150" s="38" t="s">
        <v>103</v>
      </c>
      <c r="J150" s="38" t="s">
        <v>103</v>
      </c>
      <c r="K150" s="5">
        <v>770</v>
      </c>
      <c r="L150" s="38" t="s">
        <v>103</v>
      </c>
      <c r="M150" s="38" t="s">
        <v>103</v>
      </c>
      <c r="N150" s="38" t="s">
        <v>103</v>
      </c>
      <c r="O150" s="38">
        <v>4481</v>
      </c>
    </row>
    <row r="151" spans="1:15" s="99" customFormat="1" ht="13.5" customHeight="1" x14ac:dyDescent="0.2">
      <c r="A151" s="30">
        <v>2015</v>
      </c>
      <c r="B151" s="170" t="s">
        <v>63</v>
      </c>
      <c r="C151" s="26" t="s">
        <v>847</v>
      </c>
      <c r="D151" s="38" t="s">
        <v>103</v>
      </c>
      <c r="E151" s="38" t="s">
        <v>103</v>
      </c>
      <c r="F151" s="38" t="s">
        <v>103</v>
      </c>
      <c r="G151" s="38" t="s">
        <v>103</v>
      </c>
      <c r="H151" s="38" t="s">
        <v>103</v>
      </c>
      <c r="I151" s="38" t="s">
        <v>103</v>
      </c>
      <c r="J151" s="38" t="s">
        <v>103</v>
      </c>
      <c r="K151" s="5">
        <v>1080</v>
      </c>
      <c r="L151" s="38" t="s">
        <v>103</v>
      </c>
      <c r="M151" s="38" t="s">
        <v>103</v>
      </c>
      <c r="N151" s="38" t="s">
        <v>103</v>
      </c>
      <c r="O151" s="38">
        <v>7725</v>
      </c>
    </row>
    <row r="152" spans="1:15" s="99" customFormat="1" ht="13.5" customHeight="1" x14ac:dyDescent="0.2">
      <c r="A152" s="30">
        <v>2015</v>
      </c>
      <c r="B152" s="170" t="s">
        <v>64</v>
      </c>
      <c r="C152" s="26" t="s">
        <v>848</v>
      </c>
      <c r="D152" s="38" t="s">
        <v>103</v>
      </c>
      <c r="E152" s="38" t="s">
        <v>103</v>
      </c>
      <c r="F152" s="38" t="s">
        <v>103</v>
      </c>
      <c r="G152" s="38" t="s">
        <v>103</v>
      </c>
      <c r="H152" s="38" t="s">
        <v>103</v>
      </c>
      <c r="I152" s="38" t="s">
        <v>103</v>
      </c>
      <c r="J152" s="38" t="s">
        <v>103</v>
      </c>
      <c r="K152" s="5">
        <v>976</v>
      </c>
      <c r="L152" s="38" t="s">
        <v>103</v>
      </c>
      <c r="M152" s="38" t="s">
        <v>103</v>
      </c>
      <c r="N152" s="38" t="s">
        <v>103</v>
      </c>
      <c r="O152" s="38">
        <v>6536</v>
      </c>
    </row>
    <row r="153" spans="1:15" s="99" customFormat="1" ht="13.5" customHeight="1" x14ac:dyDescent="0.2">
      <c r="A153" s="30">
        <v>2015</v>
      </c>
      <c r="B153" s="170" t="s">
        <v>65</v>
      </c>
      <c r="C153" s="26" t="s">
        <v>849</v>
      </c>
      <c r="D153" s="38" t="s">
        <v>103</v>
      </c>
      <c r="E153" s="38" t="s">
        <v>103</v>
      </c>
      <c r="F153" s="38" t="s">
        <v>103</v>
      </c>
      <c r="G153" s="38" t="s">
        <v>103</v>
      </c>
      <c r="H153" s="38" t="s">
        <v>103</v>
      </c>
      <c r="I153" s="38" t="s">
        <v>103</v>
      </c>
      <c r="J153" s="38" t="s">
        <v>103</v>
      </c>
      <c r="K153" s="5">
        <v>423</v>
      </c>
      <c r="L153" s="38" t="s">
        <v>103</v>
      </c>
      <c r="M153" s="38" t="s">
        <v>103</v>
      </c>
      <c r="N153" s="38" t="s">
        <v>103</v>
      </c>
      <c r="O153" s="38">
        <v>3044</v>
      </c>
    </row>
    <row r="154" spans="1:15" s="99" customFormat="1" ht="13.5" customHeight="1" x14ac:dyDescent="0.2">
      <c r="A154" s="30">
        <v>2015</v>
      </c>
      <c r="B154" s="170" t="s">
        <v>66</v>
      </c>
      <c r="C154" s="26" t="s">
        <v>850</v>
      </c>
      <c r="D154" s="38" t="s">
        <v>103</v>
      </c>
      <c r="E154" s="38" t="s">
        <v>103</v>
      </c>
      <c r="F154" s="38" t="s">
        <v>103</v>
      </c>
      <c r="G154" s="38" t="s">
        <v>103</v>
      </c>
      <c r="H154" s="38" t="s">
        <v>103</v>
      </c>
      <c r="I154" s="38" t="s">
        <v>103</v>
      </c>
      <c r="J154" s="38" t="s">
        <v>103</v>
      </c>
      <c r="K154" s="5">
        <v>312</v>
      </c>
      <c r="L154" s="38" t="s">
        <v>103</v>
      </c>
      <c r="M154" s="38" t="s">
        <v>103</v>
      </c>
      <c r="N154" s="38" t="s">
        <v>103</v>
      </c>
      <c r="O154" s="38">
        <v>1728</v>
      </c>
    </row>
    <row r="155" spans="1:15" s="99" customFormat="1" ht="13.5" customHeight="1" x14ac:dyDescent="0.2">
      <c r="A155" s="30">
        <v>2015</v>
      </c>
      <c r="B155" s="170" t="s">
        <v>67</v>
      </c>
      <c r="C155" s="26" t="s">
        <v>851</v>
      </c>
      <c r="D155" s="38" t="s">
        <v>103</v>
      </c>
      <c r="E155" s="38" t="s">
        <v>103</v>
      </c>
      <c r="F155" s="38" t="s">
        <v>103</v>
      </c>
      <c r="G155" s="38" t="s">
        <v>103</v>
      </c>
      <c r="H155" s="38" t="s">
        <v>103</v>
      </c>
      <c r="I155" s="38" t="s">
        <v>103</v>
      </c>
      <c r="J155" s="38" t="s">
        <v>103</v>
      </c>
      <c r="K155" s="5">
        <v>373</v>
      </c>
      <c r="L155" s="38" t="s">
        <v>103</v>
      </c>
      <c r="M155" s="38" t="s">
        <v>103</v>
      </c>
      <c r="N155" s="38" t="s">
        <v>103</v>
      </c>
      <c r="O155" s="38">
        <v>1764</v>
      </c>
    </row>
    <row r="156" spans="1:15" s="99" customFormat="1" ht="13.5" customHeight="1" x14ac:dyDescent="0.2">
      <c r="A156" s="30">
        <v>2015</v>
      </c>
      <c r="B156" s="170" t="s">
        <v>68</v>
      </c>
      <c r="C156" s="26" t="s">
        <v>852</v>
      </c>
      <c r="D156" s="38" t="s">
        <v>103</v>
      </c>
      <c r="E156" s="38" t="s">
        <v>103</v>
      </c>
      <c r="F156" s="38" t="s">
        <v>103</v>
      </c>
      <c r="G156" s="38" t="s">
        <v>103</v>
      </c>
      <c r="H156" s="38" t="s">
        <v>103</v>
      </c>
      <c r="I156" s="38" t="s">
        <v>103</v>
      </c>
      <c r="J156" s="38" t="s">
        <v>103</v>
      </c>
      <c r="K156" s="5">
        <v>209</v>
      </c>
      <c r="L156" s="38" t="s">
        <v>103</v>
      </c>
      <c r="M156" s="38" t="s">
        <v>103</v>
      </c>
      <c r="N156" s="38" t="s">
        <v>103</v>
      </c>
      <c r="O156" s="38">
        <v>1602</v>
      </c>
    </row>
    <row r="157" spans="1:15" s="99" customFormat="1" ht="13.5" customHeight="1" x14ac:dyDescent="0.2">
      <c r="A157" s="30">
        <v>2015</v>
      </c>
      <c r="B157" s="170" t="s">
        <v>69</v>
      </c>
      <c r="C157" s="26" t="s">
        <v>853</v>
      </c>
      <c r="D157" s="38" t="s">
        <v>103</v>
      </c>
      <c r="E157" s="38" t="s">
        <v>103</v>
      </c>
      <c r="F157" s="38" t="s">
        <v>103</v>
      </c>
      <c r="G157" s="38" t="s">
        <v>103</v>
      </c>
      <c r="H157" s="38" t="s">
        <v>103</v>
      </c>
      <c r="I157" s="38" t="s">
        <v>103</v>
      </c>
      <c r="J157" s="38" t="s">
        <v>103</v>
      </c>
      <c r="K157" s="5">
        <v>394</v>
      </c>
      <c r="L157" s="38" t="s">
        <v>103</v>
      </c>
      <c r="M157" s="38" t="s">
        <v>103</v>
      </c>
      <c r="N157" s="38" t="s">
        <v>103</v>
      </c>
      <c r="O157" s="38">
        <v>3168</v>
      </c>
    </row>
    <row r="158" spans="1:15" s="99" customFormat="1" ht="13.5" customHeight="1" x14ac:dyDescent="0.2">
      <c r="A158" s="30">
        <v>2015</v>
      </c>
      <c r="B158" s="170" t="s">
        <v>70</v>
      </c>
      <c r="C158" s="26" t="s">
        <v>854</v>
      </c>
      <c r="D158" s="38" t="s">
        <v>103</v>
      </c>
      <c r="E158" s="38" t="s">
        <v>103</v>
      </c>
      <c r="F158" s="38" t="s">
        <v>103</v>
      </c>
      <c r="G158" s="38" t="s">
        <v>103</v>
      </c>
      <c r="H158" s="38" t="s">
        <v>103</v>
      </c>
      <c r="I158" s="38" t="s">
        <v>103</v>
      </c>
      <c r="J158" s="38" t="s">
        <v>103</v>
      </c>
      <c r="K158" s="5">
        <v>2469</v>
      </c>
      <c r="L158" s="38" t="s">
        <v>103</v>
      </c>
      <c r="M158" s="38" t="s">
        <v>103</v>
      </c>
      <c r="N158" s="38" t="s">
        <v>103</v>
      </c>
      <c r="O158" s="38">
        <v>12021</v>
      </c>
    </row>
    <row r="159" spans="1:15" s="99" customFormat="1" ht="13.5" customHeight="1" x14ac:dyDescent="0.2">
      <c r="A159" s="30">
        <v>2015</v>
      </c>
      <c r="B159" s="170" t="s">
        <v>71</v>
      </c>
      <c r="C159" s="26" t="s">
        <v>855</v>
      </c>
      <c r="D159" s="38" t="s">
        <v>103</v>
      </c>
      <c r="E159" s="38" t="s">
        <v>103</v>
      </c>
      <c r="F159" s="38" t="s">
        <v>103</v>
      </c>
      <c r="G159" s="38" t="s">
        <v>103</v>
      </c>
      <c r="H159" s="38" t="s">
        <v>103</v>
      </c>
      <c r="I159" s="38" t="s">
        <v>103</v>
      </c>
      <c r="J159" s="38" t="s">
        <v>103</v>
      </c>
      <c r="K159" s="5">
        <v>102</v>
      </c>
      <c r="L159" s="38" t="s">
        <v>103</v>
      </c>
      <c r="M159" s="38" t="s">
        <v>103</v>
      </c>
      <c r="N159" s="38" t="s">
        <v>103</v>
      </c>
      <c r="O159" s="38">
        <v>620</v>
      </c>
    </row>
    <row r="160" spans="1:15" s="99" customFormat="1" ht="13.5" customHeight="1" x14ac:dyDescent="0.2">
      <c r="A160" s="30">
        <v>2015</v>
      </c>
      <c r="B160" s="170" t="s">
        <v>72</v>
      </c>
      <c r="C160" s="26" t="s">
        <v>856</v>
      </c>
      <c r="D160" s="38" t="s">
        <v>103</v>
      </c>
      <c r="E160" s="38" t="s">
        <v>103</v>
      </c>
      <c r="F160" s="38" t="s">
        <v>103</v>
      </c>
      <c r="G160" s="38" t="s">
        <v>103</v>
      </c>
      <c r="H160" s="38" t="s">
        <v>103</v>
      </c>
      <c r="I160" s="38" t="s">
        <v>103</v>
      </c>
      <c r="J160" s="38" t="s">
        <v>103</v>
      </c>
      <c r="K160" s="5">
        <v>268</v>
      </c>
      <c r="L160" s="38" t="s">
        <v>103</v>
      </c>
      <c r="M160" s="38" t="s">
        <v>103</v>
      </c>
      <c r="N160" s="38" t="s">
        <v>103</v>
      </c>
      <c r="O160" s="38">
        <v>2275</v>
      </c>
    </row>
    <row r="161" spans="1:15" s="99" customFormat="1" ht="13.5" customHeight="1" x14ac:dyDescent="0.2">
      <c r="A161" s="30">
        <v>2015</v>
      </c>
      <c r="B161" s="170" t="s">
        <v>73</v>
      </c>
      <c r="C161" s="26" t="s">
        <v>857</v>
      </c>
      <c r="D161" s="38" t="s">
        <v>103</v>
      </c>
      <c r="E161" s="38" t="s">
        <v>103</v>
      </c>
      <c r="F161" s="38" t="s">
        <v>103</v>
      </c>
      <c r="G161" s="38" t="s">
        <v>103</v>
      </c>
      <c r="H161" s="38" t="s">
        <v>103</v>
      </c>
      <c r="I161" s="38" t="s">
        <v>103</v>
      </c>
      <c r="J161" s="38" t="s">
        <v>103</v>
      </c>
      <c r="K161" s="5">
        <v>323</v>
      </c>
      <c r="L161" s="38" t="s">
        <v>103</v>
      </c>
      <c r="M161" s="38" t="s">
        <v>103</v>
      </c>
      <c r="N161" s="38" t="s">
        <v>103</v>
      </c>
      <c r="O161" s="38">
        <v>2812</v>
      </c>
    </row>
    <row r="162" spans="1:15" s="99" customFormat="1" ht="13.5" customHeight="1" x14ac:dyDescent="0.2">
      <c r="A162" s="30">
        <v>2015</v>
      </c>
      <c r="B162" s="170" t="s">
        <v>74</v>
      </c>
      <c r="C162" s="26" t="s">
        <v>858</v>
      </c>
      <c r="D162" s="38" t="s">
        <v>103</v>
      </c>
      <c r="E162" s="38" t="s">
        <v>103</v>
      </c>
      <c r="F162" s="38" t="s">
        <v>103</v>
      </c>
      <c r="G162" s="38" t="s">
        <v>103</v>
      </c>
      <c r="H162" s="38" t="s">
        <v>103</v>
      </c>
      <c r="I162" s="38" t="s">
        <v>103</v>
      </c>
      <c r="J162" s="38" t="s">
        <v>103</v>
      </c>
      <c r="K162" s="5">
        <v>433</v>
      </c>
      <c r="L162" s="38" t="s">
        <v>103</v>
      </c>
      <c r="M162" s="38" t="s">
        <v>103</v>
      </c>
      <c r="N162" s="38" t="s">
        <v>103</v>
      </c>
      <c r="O162" s="38">
        <v>2506</v>
      </c>
    </row>
    <row r="163" spans="1:15" s="99" customFormat="1" ht="13.5" customHeight="1" x14ac:dyDescent="0.2">
      <c r="A163" s="30">
        <v>2015</v>
      </c>
      <c r="B163" s="170" t="s">
        <v>75</v>
      </c>
      <c r="C163" s="26" t="s">
        <v>859</v>
      </c>
      <c r="D163" s="38" t="s">
        <v>103</v>
      </c>
      <c r="E163" s="38" t="s">
        <v>103</v>
      </c>
      <c r="F163" s="38" t="s">
        <v>103</v>
      </c>
      <c r="G163" s="38" t="s">
        <v>103</v>
      </c>
      <c r="H163" s="38" t="s">
        <v>103</v>
      </c>
      <c r="I163" s="38" t="s">
        <v>103</v>
      </c>
      <c r="J163" s="38" t="s">
        <v>103</v>
      </c>
      <c r="K163" s="5">
        <v>67</v>
      </c>
      <c r="L163" s="38" t="s">
        <v>103</v>
      </c>
      <c r="M163" s="38" t="s">
        <v>103</v>
      </c>
      <c r="N163" s="38" t="s">
        <v>103</v>
      </c>
      <c r="O163" s="38">
        <v>546</v>
      </c>
    </row>
    <row r="164" spans="1:15" s="99" customFormat="1" ht="13.5" customHeight="1" x14ac:dyDescent="0.2">
      <c r="A164" s="30">
        <v>2015</v>
      </c>
      <c r="B164" s="170" t="s">
        <v>76</v>
      </c>
      <c r="C164" s="26" t="s">
        <v>860</v>
      </c>
      <c r="D164" s="38" t="s">
        <v>103</v>
      </c>
      <c r="E164" s="38" t="s">
        <v>103</v>
      </c>
      <c r="F164" s="38" t="s">
        <v>103</v>
      </c>
      <c r="G164" s="38" t="s">
        <v>103</v>
      </c>
      <c r="H164" s="38" t="s">
        <v>103</v>
      </c>
      <c r="I164" s="38" t="s">
        <v>103</v>
      </c>
      <c r="J164" s="38" t="s">
        <v>103</v>
      </c>
      <c r="K164" s="5">
        <v>238</v>
      </c>
      <c r="L164" s="38" t="s">
        <v>103</v>
      </c>
      <c r="M164" s="38" t="s">
        <v>103</v>
      </c>
      <c r="N164" s="38" t="s">
        <v>103</v>
      </c>
      <c r="O164" s="38">
        <v>1634</v>
      </c>
    </row>
    <row r="165" spans="1:15" s="99" customFormat="1" ht="13.5" customHeight="1" x14ac:dyDescent="0.2">
      <c r="A165" s="30">
        <v>2015</v>
      </c>
      <c r="B165" s="170" t="s">
        <v>77</v>
      </c>
      <c r="C165" s="26" t="s">
        <v>861</v>
      </c>
      <c r="D165" s="38" t="s">
        <v>103</v>
      </c>
      <c r="E165" s="38" t="s">
        <v>103</v>
      </c>
      <c r="F165" s="38" t="s">
        <v>103</v>
      </c>
      <c r="G165" s="38" t="s">
        <v>103</v>
      </c>
      <c r="H165" s="38" t="s">
        <v>103</v>
      </c>
      <c r="I165" s="38" t="s">
        <v>103</v>
      </c>
      <c r="J165" s="38" t="s">
        <v>103</v>
      </c>
      <c r="K165" s="5">
        <v>1238</v>
      </c>
      <c r="L165" s="38" t="s">
        <v>103</v>
      </c>
      <c r="M165" s="38" t="s">
        <v>103</v>
      </c>
      <c r="N165" s="38" t="s">
        <v>103</v>
      </c>
      <c r="O165" s="38">
        <v>7209</v>
      </c>
    </row>
    <row r="166" spans="1:15" s="99" customFormat="1" ht="13.5" customHeight="1" x14ac:dyDescent="0.2">
      <c r="A166" s="30">
        <v>2015</v>
      </c>
      <c r="B166" s="170" t="s">
        <v>78</v>
      </c>
      <c r="C166" s="26" t="s">
        <v>862</v>
      </c>
      <c r="D166" s="38" t="s">
        <v>103</v>
      </c>
      <c r="E166" s="38" t="s">
        <v>103</v>
      </c>
      <c r="F166" s="38" t="s">
        <v>103</v>
      </c>
      <c r="G166" s="38" t="s">
        <v>103</v>
      </c>
      <c r="H166" s="38" t="s">
        <v>103</v>
      </c>
      <c r="I166" s="38" t="s">
        <v>103</v>
      </c>
      <c r="J166" s="38" t="s">
        <v>103</v>
      </c>
      <c r="K166" s="5">
        <v>269</v>
      </c>
      <c r="L166" s="38" t="s">
        <v>103</v>
      </c>
      <c r="M166" s="38" t="s">
        <v>103</v>
      </c>
      <c r="N166" s="38" t="s">
        <v>103</v>
      </c>
      <c r="O166" s="38">
        <v>2120</v>
      </c>
    </row>
    <row r="167" spans="1:15" s="99" customFormat="1" ht="13.5" customHeight="1" x14ac:dyDescent="0.2">
      <c r="A167" s="30">
        <v>2015</v>
      </c>
      <c r="B167" s="170" t="s">
        <v>79</v>
      </c>
      <c r="C167" s="26" t="s">
        <v>863</v>
      </c>
      <c r="D167" s="38" t="s">
        <v>103</v>
      </c>
      <c r="E167" s="38" t="s">
        <v>103</v>
      </c>
      <c r="F167" s="38" t="s">
        <v>103</v>
      </c>
      <c r="G167" s="38" t="s">
        <v>103</v>
      </c>
      <c r="H167" s="38" t="s">
        <v>103</v>
      </c>
      <c r="I167" s="38" t="s">
        <v>103</v>
      </c>
      <c r="J167" s="38" t="s">
        <v>103</v>
      </c>
      <c r="K167" s="5">
        <v>375</v>
      </c>
      <c r="L167" s="38" t="s">
        <v>103</v>
      </c>
      <c r="M167" s="38" t="s">
        <v>103</v>
      </c>
      <c r="N167" s="38" t="s">
        <v>103</v>
      </c>
      <c r="O167" s="38">
        <v>2210</v>
      </c>
    </row>
    <row r="168" spans="1:15" s="99" customFormat="1" ht="13.5" customHeight="1" x14ac:dyDescent="0.2">
      <c r="A168" s="30">
        <v>2015</v>
      </c>
      <c r="B168" s="170" t="s">
        <v>80</v>
      </c>
      <c r="C168" s="26" t="s">
        <v>864</v>
      </c>
      <c r="D168" s="38" t="s">
        <v>103</v>
      </c>
      <c r="E168" s="38" t="s">
        <v>103</v>
      </c>
      <c r="F168" s="38" t="s">
        <v>103</v>
      </c>
      <c r="G168" s="38" t="s">
        <v>103</v>
      </c>
      <c r="H168" s="38" t="s">
        <v>103</v>
      </c>
      <c r="I168" s="38" t="s">
        <v>103</v>
      </c>
      <c r="J168" s="38" t="s">
        <v>103</v>
      </c>
      <c r="K168" s="5">
        <v>1303</v>
      </c>
      <c r="L168" s="38" t="s">
        <v>103</v>
      </c>
      <c r="M168" s="38" t="s">
        <v>103</v>
      </c>
      <c r="N168" s="38" t="s">
        <v>103</v>
      </c>
      <c r="O168" s="38">
        <v>4550</v>
      </c>
    </row>
    <row r="169" spans="1:15" s="99" customFormat="1" ht="13.5" customHeight="1" x14ac:dyDescent="0.2">
      <c r="A169" s="30">
        <v>2015</v>
      </c>
      <c r="B169" s="170" t="s">
        <v>24</v>
      </c>
      <c r="C169" s="26" t="s">
        <v>865</v>
      </c>
      <c r="D169" s="38">
        <v>340</v>
      </c>
      <c r="E169" s="38">
        <v>137</v>
      </c>
      <c r="F169" s="38">
        <v>219</v>
      </c>
      <c r="G169" s="38">
        <v>696</v>
      </c>
      <c r="H169" s="5">
        <v>11420</v>
      </c>
      <c r="I169" s="5">
        <v>848</v>
      </c>
      <c r="J169" s="5">
        <v>5063</v>
      </c>
      <c r="K169" s="5">
        <v>17331</v>
      </c>
      <c r="L169" s="38">
        <v>80186</v>
      </c>
      <c r="M169" s="38">
        <v>1963</v>
      </c>
      <c r="N169" s="38">
        <v>22556</v>
      </c>
      <c r="O169" s="38">
        <v>104705</v>
      </c>
    </row>
    <row r="171" spans="1:15" x14ac:dyDescent="0.2">
      <c r="C171" s="26" t="s">
        <v>698</v>
      </c>
    </row>
  </sheetData>
  <mergeCells count="1">
    <mergeCell ref="B1:B4"/>
  </mergeCells>
  <conditionalFormatting sqref="A1:XFD1048576">
    <cfRule type="cellIs" dxfId="3" priority="1" operator="equal">
      <formula>"*"</formula>
    </cfRule>
  </conditionalFormatting>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2:Y334"/>
  <sheetViews>
    <sheetView zoomScaleNormal="100" workbookViewId="0"/>
  </sheetViews>
  <sheetFormatPr defaultRowHeight="12.75" x14ac:dyDescent="0.2"/>
  <cols>
    <col min="1" max="1" width="20.28515625" style="44" bestFit="1" customWidth="1"/>
    <col min="2" max="2" width="27.7109375" style="44" bestFit="1" customWidth="1"/>
    <col min="3" max="3" width="23.140625" style="44" customWidth="1"/>
    <col min="4" max="5" width="9.140625" style="44"/>
    <col min="6" max="7" width="11.28515625" style="44" bestFit="1" customWidth="1"/>
    <col min="8" max="8" width="11.28515625" style="44" customWidth="1"/>
    <col min="9" max="9" width="12" style="44" bestFit="1" customWidth="1"/>
    <col min="10" max="14" width="11.140625" style="44" bestFit="1" customWidth="1"/>
    <col min="15" max="16384" width="9.140625" style="44"/>
  </cols>
  <sheetData>
    <row r="2" spans="1:18" x14ac:dyDescent="0.2">
      <c r="C2" s="135">
        <v>2001</v>
      </c>
      <c r="D2" s="135">
        <v>2002</v>
      </c>
      <c r="E2" s="135">
        <v>2003</v>
      </c>
      <c r="F2" s="135">
        <v>2004</v>
      </c>
      <c r="G2" s="135">
        <v>2005</v>
      </c>
      <c r="H2" s="135">
        <v>2006</v>
      </c>
      <c r="I2" s="135">
        <v>2007</v>
      </c>
      <c r="J2" s="135">
        <v>2008</v>
      </c>
      <c r="K2" s="135">
        <v>2009</v>
      </c>
      <c r="L2" s="135">
        <v>2010</v>
      </c>
      <c r="M2" s="135">
        <v>2011</v>
      </c>
      <c r="N2" s="135">
        <v>2012</v>
      </c>
      <c r="O2" s="135">
        <v>2013</v>
      </c>
      <c r="P2" s="135">
        <v>2014</v>
      </c>
      <c r="Q2" s="135">
        <v>2015</v>
      </c>
      <c r="R2" s="160" t="s">
        <v>669</v>
      </c>
    </row>
    <row r="3" spans="1:18" x14ac:dyDescent="0.2">
      <c r="A3" s="44" t="s">
        <v>49</v>
      </c>
      <c r="B3" s="44" t="s">
        <v>608</v>
      </c>
      <c r="C3" s="5">
        <v>4</v>
      </c>
      <c r="D3" s="5">
        <v>4</v>
      </c>
      <c r="E3" s="5">
        <v>11</v>
      </c>
      <c r="F3" s="5">
        <v>40</v>
      </c>
      <c r="G3" s="5">
        <v>46</v>
      </c>
      <c r="H3" s="5">
        <v>56</v>
      </c>
      <c r="I3" s="5">
        <v>101</v>
      </c>
      <c r="J3" s="5">
        <v>113</v>
      </c>
      <c r="K3" s="5">
        <v>101</v>
      </c>
      <c r="L3" s="5">
        <v>134</v>
      </c>
      <c r="M3" s="5">
        <v>159</v>
      </c>
      <c r="N3" s="5">
        <v>186</v>
      </c>
      <c r="O3" s="5">
        <v>225</v>
      </c>
      <c r="P3" s="205">
        <v>256</v>
      </c>
      <c r="Q3" s="205">
        <v>306</v>
      </c>
      <c r="R3" s="161">
        <v>0.13363028953229397</v>
      </c>
    </row>
    <row r="4" spans="1:18" x14ac:dyDescent="0.2">
      <c r="A4" s="44" t="s">
        <v>50</v>
      </c>
      <c r="B4" s="44" t="s">
        <v>608</v>
      </c>
      <c r="C4" s="5">
        <v>8</v>
      </c>
      <c r="D4" s="5">
        <v>6</v>
      </c>
      <c r="E4" s="5">
        <v>11</v>
      </c>
      <c r="F4" s="5">
        <v>19</v>
      </c>
      <c r="G4" s="5">
        <v>43</v>
      </c>
      <c r="H4" s="5">
        <v>64</v>
      </c>
      <c r="I4" s="5">
        <v>101</v>
      </c>
      <c r="J4" s="5">
        <v>132</v>
      </c>
      <c r="K4" s="5">
        <v>187</v>
      </c>
      <c r="L4" s="5">
        <v>195</v>
      </c>
      <c r="M4" s="5">
        <v>203</v>
      </c>
      <c r="N4" s="5">
        <v>241</v>
      </c>
      <c r="O4" s="5">
        <v>287</v>
      </c>
      <c r="P4" s="205">
        <v>365</v>
      </c>
      <c r="Q4" s="205">
        <v>266</v>
      </c>
      <c r="R4" s="161">
        <v>0.10211132437619962</v>
      </c>
    </row>
    <row r="5" spans="1:18" x14ac:dyDescent="0.2">
      <c r="A5" s="44" t="s">
        <v>51</v>
      </c>
      <c r="B5" s="44" t="s">
        <v>608</v>
      </c>
      <c r="C5" s="5">
        <v>4</v>
      </c>
      <c r="D5" s="5">
        <v>23</v>
      </c>
      <c r="E5" s="5">
        <v>30</v>
      </c>
      <c r="F5" s="5">
        <v>32</v>
      </c>
      <c r="G5" s="5">
        <v>31</v>
      </c>
      <c r="H5" s="5">
        <v>37</v>
      </c>
      <c r="I5" s="5">
        <v>40</v>
      </c>
      <c r="J5" s="5">
        <v>47</v>
      </c>
      <c r="K5" s="5">
        <v>48</v>
      </c>
      <c r="L5" s="5">
        <v>58</v>
      </c>
      <c r="M5" s="5">
        <v>55</v>
      </c>
      <c r="N5" s="5">
        <v>55</v>
      </c>
      <c r="O5" s="5">
        <v>25</v>
      </c>
      <c r="P5" s="205">
        <v>75</v>
      </c>
      <c r="Q5" s="205">
        <v>95</v>
      </c>
      <c r="R5" s="161">
        <v>8.1433224755700334E-2</v>
      </c>
    </row>
    <row r="6" spans="1:18" x14ac:dyDescent="0.2">
      <c r="A6" s="44" t="s">
        <v>52</v>
      </c>
      <c r="B6" s="44" t="s">
        <v>608</v>
      </c>
      <c r="C6" s="5">
        <v>0</v>
      </c>
      <c r="D6" s="5">
        <v>0</v>
      </c>
      <c r="E6" s="5">
        <v>0</v>
      </c>
      <c r="F6" s="5">
        <v>29</v>
      </c>
      <c r="G6" s="5">
        <v>62</v>
      </c>
      <c r="H6" s="5">
        <v>79</v>
      </c>
      <c r="I6" s="5">
        <v>89</v>
      </c>
      <c r="J6" s="5">
        <v>104</v>
      </c>
      <c r="K6" s="5">
        <v>129</v>
      </c>
      <c r="L6" s="5">
        <v>153</v>
      </c>
      <c r="M6" s="5">
        <v>146</v>
      </c>
      <c r="N6" s="5">
        <v>148</v>
      </c>
      <c r="O6" s="5">
        <v>142</v>
      </c>
      <c r="P6" s="205">
        <v>126</v>
      </c>
      <c r="Q6" s="205">
        <v>134</v>
      </c>
      <c r="R6" s="161">
        <v>0.15286333561487564</v>
      </c>
    </row>
    <row r="7" spans="1:18" x14ac:dyDescent="0.2">
      <c r="A7" s="44" t="s">
        <v>53</v>
      </c>
      <c r="B7" s="44" t="s">
        <v>608</v>
      </c>
      <c r="C7" s="5" t="s">
        <v>103</v>
      </c>
      <c r="D7" s="5">
        <v>4</v>
      </c>
      <c r="E7" s="5">
        <v>18</v>
      </c>
      <c r="F7" s="5">
        <v>23</v>
      </c>
      <c r="G7" s="5">
        <v>30</v>
      </c>
      <c r="H7" s="5">
        <v>31</v>
      </c>
      <c r="I7" s="5">
        <v>32</v>
      </c>
      <c r="J7" s="5">
        <v>22</v>
      </c>
      <c r="K7" s="5">
        <v>34</v>
      </c>
      <c r="L7" s="5">
        <v>37</v>
      </c>
      <c r="M7" s="5">
        <v>40</v>
      </c>
      <c r="N7" s="5">
        <v>38</v>
      </c>
      <c r="O7" s="5">
        <v>39</v>
      </c>
      <c r="P7" s="205">
        <v>44</v>
      </c>
      <c r="Q7" s="205">
        <v>51</v>
      </c>
      <c r="R7" s="161">
        <v>9.962883375659308E-2</v>
      </c>
    </row>
    <row r="8" spans="1:18" x14ac:dyDescent="0.2">
      <c r="A8" s="44" t="s">
        <v>54</v>
      </c>
      <c r="B8" s="44" t="s">
        <v>608</v>
      </c>
      <c r="C8" s="5">
        <v>7</v>
      </c>
      <c r="D8" s="5">
        <v>25</v>
      </c>
      <c r="E8" s="5">
        <v>27</v>
      </c>
      <c r="F8" s="5">
        <v>39</v>
      </c>
      <c r="G8" s="5">
        <v>74</v>
      </c>
      <c r="H8" s="5">
        <v>116</v>
      </c>
      <c r="I8" s="5">
        <v>137</v>
      </c>
      <c r="J8" s="5">
        <v>163</v>
      </c>
      <c r="K8" s="5">
        <v>170</v>
      </c>
      <c r="L8" s="5">
        <v>156</v>
      </c>
      <c r="M8" s="5">
        <v>169</v>
      </c>
      <c r="N8" s="5">
        <v>243</v>
      </c>
      <c r="O8" s="5">
        <v>280</v>
      </c>
      <c r="P8" s="205">
        <v>149</v>
      </c>
      <c r="Q8" s="205">
        <v>313</v>
      </c>
      <c r="R8" s="161">
        <v>0.20875016673336</v>
      </c>
    </row>
    <row r="9" spans="1:18" x14ac:dyDescent="0.2">
      <c r="A9" s="44" t="s">
        <v>55</v>
      </c>
      <c r="B9" s="44" t="s">
        <v>608</v>
      </c>
      <c r="C9" s="5">
        <v>0</v>
      </c>
      <c r="D9" s="5">
        <v>0</v>
      </c>
      <c r="E9" s="5">
        <v>0</v>
      </c>
      <c r="F9" s="5">
        <v>9</v>
      </c>
      <c r="G9" s="5">
        <v>20</v>
      </c>
      <c r="H9" s="5">
        <v>33</v>
      </c>
      <c r="I9" s="5">
        <v>38</v>
      </c>
      <c r="J9" s="5">
        <v>44</v>
      </c>
      <c r="K9" s="5">
        <v>47</v>
      </c>
      <c r="L9" s="5">
        <v>55</v>
      </c>
      <c r="M9" s="5">
        <v>48</v>
      </c>
      <c r="N9" s="5">
        <v>47</v>
      </c>
      <c r="O9" s="5">
        <v>48</v>
      </c>
      <c r="P9" s="205">
        <v>49</v>
      </c>
      <c r="Q9" s="205">
        <v>49</v>
      </c>
      <c r="R9" s="161">
        <v>3.3050047214353166E-2</v>
      </c>
    </row>
    <row r="10" spans="1:18" x14ac:dyDescent="0.2">
      <c r="A10" s="44" t="s">
        <v>56</v>
      </c>
      <c r="B10" s="44" t="s">
        <v>608</v>
      </c>
      <c r="C10" s="5">
        <v>0</v>
      </c>
      <c r="D10" s="5">
        <v>0</v>
      </c>
      <c r="E10" s="5">
        <v>17</v>
      </c>
      <c r="F10" s="5">
        <v>25</v>
      </c>
      <c r="G10" s="5">
        <v>36</v>
      </c>
      <c r="H10" s="5">
        <v>36</v>
      </c>
      <c r="I10" s="5">
        <v>49</v>
      </c>
      <c r="J10" s="5">
        <v>64</v>
      </c>
      <c r="K10" s="5">
        <v>67</v>
      </c>
      <c r="L10" s="5">
        <v>74</v>
      </c>
      <c r="M10" s="5">
        <v>88</v>
      </c>
      <c r="N10" s="5">
        <v>115</v>
      </c>
      <c r="O10" s="5">
        <v>132</v>
      </c>
      <c r="P10" s="205">
        <v>161</v>
      </c>
      <c r="Q10" s="205">
        <v>189</v>
      </c>
      <c r="R10" s="161">
        <v>0.15472779369627507</v>
      </c>
    </row>
    <row r="11" spans="1:18" x14ac:dyDescent="0.2">
      <c r="A11" s="44" t="s">
        <v>57</v>
      </c>
      <c r="B11" s="44" t="s">
        <v>608</v>
      </c>
      <c r="C11" s="5">
        <v>0</v>
      </c>
      <c r="D11" s="5">
        <v>0</v>
      </c>
      <c r="E11" s="5">
        <v>0</v>
      </c>
      <c r="F11" s="5" t="s">
        <v>103</v>
      </c>
      <c r="G11" s="5">
        <v>13</v>
      </c>
      <c r="H11" s="5">
        <v>21</v>
      </c>
      <c r="I11" s="5">
        <v>23</v>
      </c>
      <c r="J11" s="5">
        <v>36</v>
      </c>
      <c r="K11" s="5">
        <v>63</v>
      </c>
      <c r="L11" s="5">
        <v>76</v>
      </c>
      <c r="M11" s="5">
        <v>117</v>
      </c>
      <c r="N11" s="5">
        <v>139</v>
      </c>
      <c r="O11" s="5">
        <v>178</v>
      </c>
      <c r="P11" s="205">
        <v>201</v>
      </c>
      <c r="Q11" s="205">
        <v>209</v>
      </c>
      <c r="R11" s="161">
        <v>0.19582123114400823</v>
      </c>
    </row>
    <row r="12" spans="1:18" x14ac:dyDescent="0.2">
      <c r="A12" s="44" t="s">
        <v>58</v>
      </c>
      <c r="B12" s="44" t="s">
        <v>608</v>
      </c>
      <c r="C12" s="5">
        <v>5</v>
      </c>
      <c r="D12" s="5">
        <v>7</v>
      </c>
      <c r="E12" s="5">
        <v>7</v>
      </c>
      <c r="F12" s="5">
        <v>13</v>
      </c>
      <c r="G12" s="5">
        <v>19</v>
      </c>
      <c r="H12" s="5">
        <v>28</v>
      </c>
      <c r="I12" s="5">
        <v>31</v>
      </c>
      <c r="J12" s="5">
        <v>46</v>
      </c>
      <c r="K12" s="5">
        <v>60</v>
      </c>
      <c r="L12" s="5">
        <v>162</v>
      </c>
      <c r="M12" s="5">
        <v>160</v>
      </c>
      <c r="N12" s="5">
        <v>189</v>
      </c>
      <c r="O12" s="5">
        <v>162</v>
      </c>
      <c r="P12" s="205">
        <v>162</v>
      </c>
      <c r="Q12" s="205">
        <v>35</v>
      </c>
      <c r="R12" s="161">
        <v>3.4296913277805E-2</v>
      </c>
    </row>
    <row r="13" spans="1:18" x14ac:dyDescent="0.2">
      <c r="A13" s="44" t="s">
        <v>59</v>
      </c>
      <c r="B13" s="44" t="s">
        <v>608</v>
      </c>
      <c r="C13" s="5">
        <v>0</v>
      </c>
      <c r="D13" s="5">
        <v>0</v>
      </c>
      <c r="E13" s="5">
        <v>0</v>
      </c>
      <c r="F13" s="5" t="s">
        <v>103</v>
      </c>
      <c r="G13" s="5">
        <v>11</v>
      </c>
      <c r="H13" s="5">
        <v>15</v>
      </c>
      <c r="I13" s="5">
        <v>15</v>
      </c>
      <c r="J13" s="5">
        <v>37</v>
      </c>
      <c r="K13" s="5">
        <v>37</v>
      </c>
      <c r="L13" s="5">
        <v>59</v>
      </c>
      <c r="M13" s="5">
        <v>63</v>
      </c>
      <c r="N13" s="5">
        <v>98</v>
      </c>
      <c r="O13" s="5">
        <v>188</v>
      </c>
      <c r="P13" s="205">
        <v>227</v>
      </c>
      <c r="Q13" s="205" t="s">
        <v>121</v>
      </c>
      <c r="R13" s="161" t="e">
        <v>#VALUE!</v>
      </c>
    </row>
    <row r="14" spans="1:18" x14ac:dyDescent="0.2">
      <c r="A14" s="44" t="s">
        <v>60</v>
      </c>
      <c r="B14" s="44" t="s">
        <v>608</v>
      </c>
      <c r="C14" s="5">
        <v>67</v>
      </c>
      <c r="D14" s="5">
        <v>49</v>
      </c>
      <c r="E14" s="5">
        <v>89</v>
      </c>
      <c r="F14" s="5">
        <v>120</v>
      </c>
      <c r="G14" s="5">
        <v>142</v>
      </c>
      <c r="H14" s="5">
        <v>152</v>
      </c>
      <c r="I14" s="5">
        <v>196</v>
      </c>
      <c r="J14" s="5">
        <v>273</v>
      </c>
      <c r="K14" s="5">
        <v>377</v>
      </c>
      <c r="L14" s="5">
        <v>449</v>
      </c>
      <c r="M14" s="5">
        <v>679</v>
      </c>
      <c r="N14" s="5">
        <v>828</v>
      </c>
      <c r="O14" s="5">
        <v>946</v>
      </c>
      <c r="P14" s="205">
        <v>1003</v>
      </c>
      <c r="Q14" s="205">
        <v>1255</v>
      </c>
      <c r="R14" s="161">
        <v>0.25472923601526348</v>
      </c>
    </row>
    <row r="15" spans="1:18" x14ac:dyDescent="0.2">
      <c r="A15" s="44" t="s">
        <v>61</v>
      </c>
      <c r="B15" s="44" t="s">
        <v>608</v>
      </c>
      <c r="C15" s="5">
        <v>0</v>
      </c>
      <c r="D15" s="5" t="s">
        <v>103</v>
      </c>
      <c r="E15" s="5">
        <v>5</v>
      </c>
      <c r="F15" s="5">
        <v>4</v>
      </c>
      <c r="G15" s="5">
        <v>7</v>
      </c>
      <c r="H15" s="5">
        <v>5</v>
      </c>
      <c r="I15" s="5">
        <v>8</v>
      </c>
      <c r="J15" s="5">
        <v>11</v>
      </c>
      <c r="K15" s="5">
        <v>18</v>
      </c>
      <c r="L15" s="5">
        <v>21</v>
      </c>
      <c r="M15" s="5">
        <v>20</v>
      </c>
      <c r="N15" s="5">
        <v>22</v>
      </c>
      <c r="O15" s="5">
        <v>27</v>
      </c>
      <c r="P15" s="205">
        <v>57</v>
      </c>
      <c r="Q15" s="205">
        <v>90</v>
      </c>
      <c r="R15" s="161">
        <v>0.33027522935779818</v>
      </c>
    </row>
    <row r="16" spans="1:18" x14ac:dyDescent="0.2">
      <c r="A16" s="44" t="s">
        <v>62</v>
      </c>
      <c r="B16" s="44" t="s">
        <v>608</v>
      </c>
      <c r="C16" s="5">
        <v>0</v>
      </c>
      <c r="D16" s="5">
        <v>0</v>
      </c>
      <c r="E16" s="5">
        <v>0</v>
      </c>
      <c r="F16" s="5">
        <v>19</v>
      </c>
      <c r="G16" s="5">
        <v>40</v>
      </c>
      <c r="H16" s="5">
        <v>58</v>
      </c>
      <c r="I16" s="5">
        <v>61</v>
      </c>
      <c r="J16" s="5">
        <v>52</v>
      </c>
      <c r="K16" s="5">
        <v>53</v>
      </c>
      <c r="L16" s="5">
        <v>64</v>
      </c>
      <c r="M16" s="5">
        <v>121</v>
      </c>
      <c r="N16" s="5">
        <v>128</v>
      </c>
      <c r="O16" s="5">
        <v>60</v>
      </c>
      <c r="P16" s="205">
        <v>63</v>
      </c>
      <c r="Q16" s="205">
        <v>39</v>
      </c>
      <c r="R16" s="161">
        <v>2.4739913727480339E-2</v>
      </c>
    </row>
    <row r="17" spans="1:18" x14ac:dyDescent="0.2">
      <c r="A17" s="44" t="s">
        <v>63</v>
      </c>
      <c r="B17" s="44" t="s">
        <v>608</v>
      </c>
      <c r="C17" s="5">
        <v>30</v>
      </c>
      <c r="D17" s="5">
        <v>64</v>
      </c>
      <c r="E17" s="5">
        <v>120</v>
      </c>
      <c r="F17" s="5">
        <v>190</v>
      </c>
      <c r="G17" s="5">
        <v>213</v>
      </c>
      <c r="H17" s="5">
        <v>262</v>
      </c>
      <c r="I17" s="5">
        <v>309</v>
      </c>
      <c r="J17" s="5">
        <v>334</v>
      </c>
      <c r="K17" s="5">
        <v>318</v>
      </c>
      <c r="L17" s="5">
        <v>304</v>
      </c>
      <c r="M17" s="5">
        <v>303</v>
      </c>
      <c r="N17" s="5">
        <v>311</v>
      </c>
      <c r="O17" s="5">
        <v>344</v>
      </c>
      <c r="P17" s="205">
        <v>355</v>
      </c>
      <c r="Q17" s="205">
        <v>407</v>
      </c>
      <c r="R17" s="161">
        <v>0.11082067200348528</v>
      </c>
    </row>
    <row r="18" spans="1:18" x14ac:dyDescent="0.2">
      <c r="A18" s="44" t="s">
        <v>64</v>
      </c>
      <c r="B18" s="44" t="s">
        <v>608</v>
      </c>
      <c r="C18" s="5">
        <v>17</v>
      </c>
      <c r="D18" s="5">
        <v>16</v>
      </c>
      <c r="E18" s="5">
        <v>15</v>
      </c>
      <c r="F18" s="5">
        <v>26</v>
      </c>
      <c r="G18" s="5">
        <v>102</v>
      </c>
      <c r="H18" s="5">
        <v>124</v>
      </c>
      <c r="I18" s="5">
        <v>193</v>
      </c>
      <c r="J18" s="5">
        <v>208</v>
      </c>
      <c r="K18" s="5">
        <v>223</v>
      </c>
      <c r="L18" s="5">
        <v>242</v>
      </c>
      <c r="M18" s="5">
        <v>249</v>
      </c>
      <c r="N18" s="5">
        <v>313</v>
      </c>
      <c r="O18" s="5">
        <v>367</v>
      </c>
      <c r="P18" s="205">
        <v>425</v>
      </c>
      <c r="Q18" s="205">
        <v>394</v>
      </c>
      <c r="R18" s="161">
        <v>6.5704994580171774E-2</v>
      </c>
    </row>
    <row r="19" spans="1:18" x14ac:dyDescent="0.2">
      <c r="A19" s="44" t="s">
        <v>65</v>
      </c>
      <c r="B19" s="44" t="s">
        <v>608</v>
      </c>
      <c r="C19" s="5">
        <v>14</v>
      </c>
      <c r="D19" s="5">
        <v>23</v>
      </c>
      <c r="E19" s="5">
        <v>43</v>
      </c>
      <c r="F19" s="5">
        <v>55</v>
      </c>
      <c r="G19" s="5">
        <v>126</v>
      </c>
      <c r="H19" s="5">
        <v>194</v>
      </c>
      <c r="I19" s="5">
        <v>188</v>
      </c>
      <c r="J19" s="5">
        <v>176</v>
      </c>
      <c r="K19" s="5">
        <v>172</v>
      </c>
      <c r="L19" s="5">
        <v>194</v>
      </c>
      <c r="M19" s="5">
        <v>245</v>
      </c>
      <c r="N19" s="5">
        <v>277</v>
      </c>
      <c r="O19" s="5">
        <v>296</v>
      </c>
      <c r="P19" s="205">
        <v>308</v>
      </c>
      <c r="Q19" s="205">
        <v>442</v>
      </c>
      <c r="R19" s="161">
        <v>0.1896181896181896</v>
      </c>
    </row>
    <row r="20" spans="1:18" x14ac:dyDescent="0.2">
      <c r="A20" s="44" t="s">
        <v>66</v>
      </c>
      <c r="B20" s="44" t="s">
        <v>608</v>
      </c>
      <c r="C20" s="5">
        <v>0</v>
      </c>
      <c r="D20" s="5">
        <v>0</v>
      </c>
      <c r="E20" s="5">
        <v>0</v>
      </c>
      <c r="F20" s="5">
        <v>0</v>
      </c>
      <c r="G20" s="5" t="s">
        <v>103</v>
      </c>
      <c r="H20" s="5">
        <v>6</v>
      </c>
      <c r="I20" s="5">
        <v>9</v>
      </c>
      <c r="J20" s="5">
        <v>16</v>
      </c>
      <c r="K20" s="5">
        <v>22</v>
      </c>
      <c r="L20" s="5">
        <v>22</v>
      </c>
      <c r="M20" s="5">
        <v>65</v>
      </c>
      <c r="N20" s="5">
        <v>81</v>
      </c>
      <c r="O20" s="5">
        <v>85</v>
      </c>
      <c r="P20" s="205">
        <v>94</v>
      </c>
      <c r="Q20" s="205">
        <v>71</v>
      </c>
      <c r="R20" s="161">
        <v>8.8905584773353363E-2</v>
      </c>
    </row>
    <row r="21" spans="1:18" x14ac:dyDescent="0.2">
      <c r="A21" s="44" t="s">
        <v>67</v>
      </c>
      <c r="B21" s="44" t="s">
        <v>608</v>
      </c>
      <c r="C21" s="5">
        <v>0</v>
      </c>
      <c r="D21" s="5">
        <v>0</v>
      </c>
      <c r="E21" s="5">
        <v>0</v>
      </c>
      <c r="F21" s="5">
        <v>4</v>
      </c>
      <c r="G21" s="5">
        <v>20</v>
      </c>
      <c r="H21" s="5">
        <v>25</v>
      </c>
      <c r="I21" s="5">
        <v>29</v>
      </c>
      <c r="J21" s="5">
        <v>33</v>
      </c>
      <c r="K21" s="5">
        <v>51</v>
      </c>
      <c r="L21" s="5">
        <v>86</v>
      </c>
      <c r="M21" s="5">
        <v>95</v>
      </c>
      <c r="N21" s="5">
        <v>80</v>
      </c>
      <c r="O21" s="5">
        <v>89</v>
      </c>
      <c r="P21" s="205">
        <v>103</v>
      </c>
      <c r="Q21" s="205">
        <v>90</v>
      </c>
      <c r="R21" s="161">
        <v>0.10439624173529753</v>
      </c>
    </row>
    <row r="22" spans="1:18" x14ac:dyDescent="0.2">
      <c r="A22" s="44" t="s">
        <v>68</v>
      </c>
      <c r="B22" s="44" t="s">
        <v>608</v>
      </c>
      <c r="C22" s="5">
        <v>0</v>
      </c>
      <c r="D22" s="5">
        <v>5</v>
      </c>
      <c r="E22" s="5">
        <v>7</v>
      </c>
      <c r="F22" s="5">
        <v>17</v>
      </c>
      <c r="G22" s="5">
        <v>28</v>
      </c>
      <c r="H22" s="5">
        <v>32</v>
      </c>
      <c r="I22" s="5">
        <v>43</v>
      </c>
      <c r="J22" s="5">
        <v>46</v>
      </c>
      <c r="K22" s="5">
        <v>43</v>
      </c>
      <c r="L22" s="5">
        <v>42</v>
      </c>
      <c r="M22" s="5">
        <v>132</v>
      </c>
      <c r="N22" s="5">
        <v>138</v>
      </c>
      <c r="O22" s="5">
        <v>155</v>
      </c>
      <c r="P22" s="205">
        <v>170</v>
      </c>
      <c r="Q22" s="205">
        <v>244</v>
      </c>
      <c r="R22" s="161">
        <v>0.25751978891820576</v>
      </c>
    </row>
    <row r="23" spans="1:18" x14ac:dyDescent="0.2">
      <c r="A23" s="44" t="s">
        <v>69</v>
      </c>
      <c r="B23" s="44" t="s">
        <v>608</v>
      </c>
      <c r="C23" s="5">
        <v>0</v>
      </c>
      <c r="D23" s="5">
        <v>0</v>
      </c>
      <c r="E23" s="5">
        <v>0</v>
      </c>
      <c r="F23" s="5">
        <v>19</v>
      </c>
      <c r="G23" s="5">
        <v>23</v>
      </c>
      <c r="H23" s="5">
        <v>32</v>
      </c>
      <c r="I23" s="5">
        <v>47</v>
      </c>
      <c r="J23" s="5">
        <v>48</v>
      </c>
      <c r="K23" s="5">
        <v>52</v>
      </c>
      <c r="L23" s="5">
        <v>53</v>
      </c>
      <c r="M23" s="5">
        <v>58</v>
      </c>
      <c r="N23" s="5">
        <v>94</v>
      </c>
      <c r="O23" s="5">
        <v>131</v>
      </c>
      <c r="P23" s="205">
        <v>176</v>
      </c>
      <c r="Q23" s="205">
        <v>194</v>
      </c>
      <c r="R23" s="161">
        <v>0.14217662147306706</v>
      </c>
    </row>
    <row r="24" spans="1:18" x14ac:dyDescent="0.2">
      <c r="A24" s="44" t="s">
        <v>70</v>
      </c>
      <c r="B24" s="44" t="s">
        <v>608</v>
      </c>
      <c r="C24" s="5" t="s">
        <v>103</v>
      </c>
      <c r="D24" s="5">
        <v>10</v>
      </c>
      <c r="E24" s="5">
        <v>11</v>
      </c>
      <c r="F24" s="5">
        <v>18</v>
      </c>
      <c r="G24" s="5">
        <v>24</v>
      </c>
      <c r="H24" s="5">
        <v>24</v>
      </c>
      <c r="I24" s="5">
        <v>37</v>
      </c>
      <c r="J24" s="5">
        <v>43</v>
      </c>
      <c r="K24" s="5">
        <v>60</v>
      </c>
      <c r="L24" s="5">
        <v>68</v>
      </c>
      <c r="M24" s="5">
        <v>78</v>
      </c>
      <c r="N24" s="5">
        <v>87</v>
      </c>
      <c r="O24" s="5">
        <v>102</v>
      </c>
      <c r="P24" s="205">
        <v>149</v>
      </c>
      <c r="Q24" s="205">
        <v>154</v>
      </c>
      <c r="R24" s="161">
        <v>4.5568871134783251E-2</v>
      </c>
    </row>
    <row r="25" spans="1:18" x14ac:dyDescent="0.2">
      <c r="A25" s="44" t="s">
        <v>71</v>
      </c>
      <c r="B25" s="44" t="s">
        <v>608</v>
      </c>
      <c r="C25" s="5">
        <v>0</v>
      </c>
      <c r="D25" s="5">
        <v>0</v>
      </c>
      <c r="E25" s="5" t="s">
        <v>103</v>
      </c>
      <c r="F25" s="5">
        <v>16</v>
      </c>
      <c r="G25" s="5">
        <v>40</v>
      </c>
      <c r="H25" s="5">
        <v>46</v>
      </c>
      <c r="I25" s="5">
        <v>45</v>
      </c>
      <c r="J25" s="5">
        <v>30</v>
      </c>
      <c r="K25" s="5">
        <v>32</v>
      </c>
      <c r="L25" s="5">
        <v>41</v>
      </c>
      <c r="M25" s="5">
        <v>45</v>
      </c>
      <c r="N25" s="5">
        <v>55</v>
      </c>
      <c r="O25" s="5">
        <v>53</v>
      </c>
      <c r="P25" s="205">
        <v>63</v>
      </c>
      <c r="Q25" s="205">
        <v>63</v>
      </c>
      <c r="R25" s="161">
        <v>0.29180176007410841</v>
      </c>
    </row>
    <row r="26" spans="1:18" x14ac:dyDescent="0.2">
      <c r="A26" s="44" t="s">
        <v>72</v>
      </c>
      <c r="B26" s="44" t="s">
        <v>608</v>
      </c>
      <c r="C26" s="5">
        <v>4</v>
      </c>
      <c r="D26" s="5">
        <v>4</v>
      </c>
      <c r="E26" s="5">
        <v>19</v>
      </c>
      <c r="F26" s="5">
        <v>20</v>
      </c>
      <c r="G26" s="5">
        <v>25</v>
      </c>
      <c r="H26" s="5">
        <v>31</v>
      </c>
      <c r="I26" s="5">
        <v>38</v>
      </c>
      <c r="J26" s="5">
        <v>67</v>
      </c>
      <c r="K26" s="5">
        <v>53</v>
      </c>
      <c r="L26" s="5">
        <v>108</v>
      </c>
      <c r="M26" s="5">
        <v>128</v>
      </c>
      <c r="N26" s="5">
        <v>147</v>
      </c>
      <c r="O26" s="5">
        <v>90</v>
      </c>
      <c r="P26" s="205">
        <v>180</v>
      </c>
      <c r="Q26" s="205">
        <v>199</v>
      </c>
      <c r="R26" s="161">
        <v>0.13366469639978507</v>
      </c>
    </row>
    <row r="27" spans="1:18" x14ac:dyDescent="0.2">
      <c r="A27" s="44" t="s">
        <v>73</v>
      </c>
      <c r="B27" s="44" t="s">
        <v>608</v>
      </c>
      <c r="C27" s="5" t="s">
        <v>103</v>
      </c>
      <c r="D27" s="5" t="s">
        <v>103</v>
      </c>
      <c r="E27" s="5" t="s">
        <v>103</v>
      </c>
      <c r="F27" s="5">
        <v>7</v>
      </c>
      <c r="G27" s="5">
        <v>14</v>
      </c>
      <c r="H27" s="5">
        <v>23</v>
      </c>
      <c r="I27" s="5">
        <v>32</v>
      </c>
      <c r="J27" s="5">
        <v>45</v>
      </c>
      <c r="K27" s="5">
        <v>59</v>
      </c>
      <c r="L27" s="5">
        <v>77</v>
      </c>
      <c r="M27" s="5">
        <v>77</v>
      </c>
      <c r="N27" s="5">
        <v>87</v>
      </c>
      <c r="O27" s="5">
        <v>42</v>
      </c>
      <c r="P27" s="205">
        <v>46</v>
      </c>
      <c r="Q27" s="205">
        <v>29</v>
      </c>
      <c r="R27" s="161">
        <v>1.6644665097859151E-2</v>
      </c>
    </row>
    <row r="28" spans="1:18" x14ac:dyDescent="0.2">
      <c r="A28" s="44" t="s">
        <v>74</v>
      </c>
      <c r="B28" s="44" t="s">
        <v>608</v>
      </c>
      <c r="C28" s="5">
        <v>12</v>
      </c>
      <c r="D28" s="5">
        <v>20</v>
      </c>
      <c r="E28" s="5">
        <v>50</v>
      </c>
      <c r="F28" s="5">
        <v>87</v>
      </c>
      <c r="G28" s="5">
        <v>103</v>
      </c>
      <c r="H28" s="5">
        <v>105</v>
      </c>
      <c r="I28" s="5">
        <v>117</v>
      </c>
      <c r="J28" s="5">
        <v>142</v>
      </c>
      <c r="K28" s="5">
        <v>154</v>
      </c>
      <c r="L28" s="5">
        <v>252</v>
      </c>
      <c r="M28" s="5">
        <v>291</v>
      </c>
      <c r="N28" s="5">
        <v>316</v>
      </c>
      <c r="O28" s="5">
        <v>310</v>
      </c>
      <c r="P28" s="205">
        <v>359</v>
      </c>
      <c r="Q28" s="205">
        <v>215</v>
      </c>
      <c r="R28" s="161">
        <v>0.18854687362974656</v>
      </c>
    </row>
    <row r="29" spans="1:18" x14ac:dyDescent="0.2">
      <c r="A29" s="44" t="s">
        <v>75</v>
      </c>
      <c r="B29" s="44" t="s">
        <v>608</v>
      </c>
      <c r="C29" s="5">
        <v>0</v>
      </c>
      <c r="D29" s="5">
        <v>0</v>
      </c>
      <c r="E29" s="5">
        <v>0</v>
      </c>
      <c r="F29" s="5" t="s">
        <v>103</v>
      </c>
      <c r="G29" s="5" t="s">
        <v>103</v>
      </c>
      <c r="H29" s="5">
        <v>10</v>
      </c>
      <c r="I29" s="5">
        <v>11</v>
      </c>
      <c r="J29" s="5">
        <v>12</v>
      </c>
      <c r="K29" s="5">
        <v>16</v>
      </c>
      <c r="L29" s="5">
        <v>19</v>
      </c>
      <c r="M29" s="5">
        <v>21</v>
      </c>
      <c r="N29" s="5">
        <v>27</v>
      </c>
      <c r="O29" s="5">
        <v>29</v>
      </c>
      <c r="P29" s="205">
        <v>30</v>
      </c>
      <c r="Q29" s="205">
        <v>18</v>
      </c>
      <c r="R29" s="161">
        <v>7.7486009470512263E-2</v>
      </c>
    </row>
    <row r="30" spans="1:18" x14ac:dyDescent="0.2">
      <c r="A30" s="44" t="s">
        <v>76</v>
      </c>
      <c r="B30" s="44" t="s">
        <v>608</v>
      </c>
      <c r="C30" s="5">
        <v>22</v>
      </c>
      <c r="D30" s="5">
        <v>18</v>
      </c>
      <c r="E30" s="5">
        <v>31</v>
      </c>
      <c r="F30" s="5">
        <v>32</v>
      </c>
      <c r="G30" s="5">
        <v>34</v>
      </c>
      <c r="H30" s="5">
        <v>41</v>
      </c>
      <c r="I30" s="5">
        <v>39</v>
      </c>
      <c r="J30" s="5">
        <v>39</v>
      </c>
      <c r="K30" s="5">
        <v>46</v>
      </c>
      <c r="L30" s="5">
        <v>53</v>
      </c>
      <c r="M30" s="5">
        <v>55</v>
      </c>
      <c r="N30" s="5">
        <v>61</v>
      </c>
      <c r="O30" s="5">
        <v>79</v>
      </c>
      <c r="P30" s="205">
        <v>88</v>
      </c>
      <c r="Q30" s="205">
        <v>83</v>
      </c>
      <c r="R30" s="161">
        <v>7.3771220335970139E-2</v>
      </c>
    </row>
    <row r="31" spans="1:18" x14ac:dyDescent="0.2">
      <c r="A31" s="44" t="s">
        <v>77</v>
      </c>
      <c r="B31" s="44" t="s">
        <v>608</v>
      </c>
      <c r="C31" s="5">
        <v>0</v>
      </c>
      <c r="D31" s="5">
        <v>0</v>
      </c>
      <c r="E31" s="5">
        <v>0</v>
      </c>
      <c r="F31" s="5">
        <v>4</v>
      </c>
      <c r="G31" s="5">
        <v>18</v>
      </c>
      <c r="H31" s="5">
        <v>30</v>
      </c>
      <c r="I31" s="5">
        <v>46</v>
      </c>
      <c r="J31" s="5">
        <v>58</v>
      </c>
      <c r="K31" s="5">
        <v>169</v>
      </c>
      <c r="L31" s="5">
        <v>239</v>
      </c>
      <c r="M31" s="5">
        <v>260</v>
      </c>
      <c r="N31" s="5">
        <v>254</v>
      </c>
      <c r="O31" s="5">
        <v>236</v>
      </c>
      <c r="P31" s="205">
        <v>243</v>
      </c>
      <c r="Q31" s="205">
        <v>232</v>
      </c>
      <c r="R31" s="161">
        <v>7.356671740233385E-2</v>
      </c>
    </row>
    <row r="32" spans="1:18" x14ac:dyDescent="0.2">
      <c r="A32" s="44" t="s">
        <v>78</v>
      </c>
      <c r="B32" s="44" t="s">
        <v>608</v>
      </c>
      <c r="C32" s="5">
        <v>0</v>
      </c>
      <c r="D32" s="5">
        <v>0</v>
      </c>
      <c r="E32" s="5">
        <v>0</v>
      </c>
      <c r="F32" s="5">
        <v>8</v>
      </c>
      <c r="G32" s="5">
        <v>25</v>
      </c>
      <c r="H32" s="5">
        <v>37</v>
      </c>
      <c r="I32" s="5">
        <v>37</v>
      </c>
      <c r="J32" s="5">
        <v>59</v>
      </c>
      <c r="K32" s="5">
        <v>50</v>
      </c>
      <c r="L32" s="5">
        <v>65</v>
      </c>
      <c r="M32" s="5">
        <v>88</v>
      </c>
      <c r="N32" s="5">
        <v>97</v>
      </c>
      <c r="O32" s="5">
        <v>95</v>
      </c>
      <c r="P32" s="205">
        <v>99</v>
      </c>
      <c r="Q32" s="205">
        <v>108</v>
      </c>
      <c r="R32" s="161">
        <v>0.11792967896920724</v>
      </c>
    </row>
    <row r="33" spans="1:18" x14ac:dyDescent="0.2">
      <c r="A33" s="44" t="s">
        <v>79</v>
      </c>
      <c r="B33" s="44" t="s">
        <v>608</v>
      </c>
      <c r="C33" s="5">
        <v>0</v>
      </c>
      <c r="D33" s="5">
        <v>0</v>
      </c>
      <c r="E33" s="5">
        <v>0</v>
      </c>
      <c r="F33" s="5">
        <v>13</v>
      </c>
      <c r="G33" s="5">
        <v>27</v>
      </c>
      <c r="H33" s="5">
        <v>29</v>
      </c>
      <c r="I33" s="5">
        <v>31</v>
      </c>
      <c r="J33" s="5">
        <v>41</v>
      </c>
      <c r="K33" s="5">
        <v>38</v>
      </c>
      <c r="L33" s="5">
        <v>41</v>
      </c>
      <c r="M33" s="5">
        <v>51</v>
      </c>
      <c r="N33" s="5">
        <v>57</v>
      </c>
      <c r="O33" s="5">
        <v>64</v>
      </c>
      <c r="P33" s="205">
        <v>72</v>
      </c>
      <c r="Q33" s="205">
        <v>90</v>
      </c>
      <c r="R33" s="161">
        <v>0.10030090270812438</v>
      </c>
    </row>
    <row r="34" spans="1:18" x14ac:dyDescent="0.2">
      <c r="A34" s="44" t="s">
        <v>80</v>
      </c>
      <c r="B34" s="44" t="s">
        <v>608</v>
      </c>
      <c r="C34" s="5">
        <v>6</v>
      </c>
      <c r="D34" s="5">
        <v>8</v>
      </c>
      <c r="E34" s="5">
        <v>19</v>
      </c>
      <c r="F34" s="5">
        <v>17</v>
      </c>
      <c r="G34" s="5">
        <v>34</v>
      </c>
      <c r="H34" s="5">
        <v>47</v>
      </c>
      <c r="I34" s="5">
        <v>61</v>
      </c>
      <c r="J34" s="5">
        <v>64</v>
      </c>
      <c r="K34" s="5">
        <v>68</v>
      </c>
      <c r="L34" s="5">
        <v>79</v>
      </c>
      <c r="M34" s="5">
        <v>83</v>
      </c>
      <c r="N34" s="5">
        <v>90</v>
      </c>
      <c r="O34" s="5">
        <v>97</v>
      </c>
      <c r="P34" s="205">
        <v>111</v>
      </c>
      <c r="Q34" s="205">
        <v>145</v>
      </c>
      <c r="R34" s="161">
        <v>8.1851538244425634E-2</v>
      </c>
    </row>
    <row r="35" spans="1:18" x14ac:dyDescent="0.2">
      <c r="A35" s="44" t="s">
        <v>24</v>
      </c>
      <c r="B35" s="44" t="s">
        <v>608</v>
      </c>
      <c r="C35" s="5">
        <v>207</v>
      </c>
      <c r="D35" s="5">
        <v>292</v>
      </c>
      <c r="E35" s="5">
        <v>534</v>
      </c>
      <c r="F35" s="5">
        <v>912</v>
      </c>
      <c r="G35" s="5">
        <v>1438</v>
      </c>
      <c r="H35" s="5">
        <v>1829</v>
      </c>
      <c r="I35" s="5">
        <v>2233</v>
      </c>
      <c r="J35" s="5">
        <v>2605</v>
      </c>
      <c r="K35" s="5">
        <v>3017</v>
      </c>
      <c r="L35" s="5">
        <v>3678</v>
      </c>
      <c r="M35" s="5">
        <v>4392</v>
      </c>
      <c r="N35" s="5">
        <v>5049</v>
      </c>
      <c r="O35" s="5">
        <v>5403</v>
      </c>
      <c r="P35" s="205">
        <v>6009</v>
      </c>
      <c r="Q35" s="312">
        <v>6452.7639225181601</v>
      </c>
      <c r="R35" s="161">
        <v>0.12066654055124093</v>
      </c>
    </row>
    <row r="36" spans="1:18" s="88" customFormat="1" x14ac:dyDescent="0.2">
      <c r="C36" s="38"/>
      <c r="D36" s="38"/>
      <c r="E36" s="38"/>
      <c r="F36" s="38"/>
      <c r="G36" s="38"/>
      <c r="H36" s="38"/>
      <c r="I36" s="38"/>
      <c r="J36" s="38"/>
      <c r="K36" s="38"/>
      <c r="L36" s="38"/>
      <c r="M36" s="38"/>
      <c r="N36" s="38"/>
      <c r="O36" s="38"/>
      <c r="P36" s="102"/>
      <c r="Q36" s="102"/>
    </row>
    <row r="37" spans="1:18" s="88" customFormat="1" x14ac:dyDescent="0.2">
      <c r="C37" s="32">
        <v>2001</v>
      </c>
      <c r="D37" s="32">
        <v>2002</v>
      </c>
      <c r="E37" s="32">
        <v>2003</v>
      </c>
      <c r="F37" s="32">
        <v>2004</v>
      </c>
      <c r="G37" s="32">
        <v>2005</v>
      </c>
      <c r="H37" s="32">
        <v>2006</v>
      </c>
      <c r="I37" s="32">
        <v>2007</v>
      </c>
      <c r="J37" s="32">
        <v>2008</v>
      </c>
      <c r="K37" s="32">
        <v>2009</v>
      </c>
      <c r="L37" s="32">
        <v>2010</v>
      </c>
      <c r="M37" s="32">
        <v>2011</v>
      </c>
      <c r="N37" s="32">
        <v>2012</v>
      </c>
      <c r="O37" s="32">
        <v>2013</v>
      </c>
      <c r="P37" s="32">
        <v>2014</v>
      </c>
      <c r="Q37" s="32">
        <v>2015</v>
      </c>
    </row>
    <row r="38" spans="1:18" s="88" customFormat="1" x14ac:dyDescent="0.2">
      <c r="A38" s="88" t="s">
        <v>49</v>
      </c>
      <c r="B38" s="88" t="s">
        <v>616</v>
      </c>
      <c r="C38" s="136">
        <v>17.015000000000001</v>
      </c>
      <c r="D38" s="136">
        <v>22.922999999999998</v>
      </c>
      <c r="E38" s="136">
        <v>41.701000000000001</v>
      </c>
      <c r="F38" s="136">
        <v>193.58199999999999</v>
      </c>
      <c r="G38" s="136">
        <v>426.53699999999998</v>
      </c>
      <c r="H38" s="136">
        <v>516.95381999999995</v>
      </c>
      <c r="I38" s="136">
        <v>877.67600000000004</v>
      </c>
      <c r="J38" s="136">
        <v>1030.7285300000001</v>
      </c>
      <c r="K38" s="136">
        <v>1130.229</v>
      </c>
      <c r="L38" s="136">
        <v>1258.9480000000001</v>
      </c>
      <c r="M38" s="136">
        <v>1742.635</v>
      </c>
      <c r="N38" s="136">
        <v>2283.855</v>
      </c>
      <c r="O38" s="136">
        <v>2682.0046600000001</v>
      </c>
      <c r="P38" s="136">
        <v>3497.37059</v>
      </c>
      <c r="Q38" s="136">
        <v>3997.9221899999998</v>
      </c>
    </row>
    <row r="39" spans="1:18" s="88" customFormat="1" x14ac:dyDescent="0.2">
      <c r="A39" s="88" t="s">
        <v>50</v>
      </c>
      <c r="B39" s="88" t="s">
        <v>616</v>
      </c>
      <c r="C39" s="136">
        <v>20.995999999999999</v>
      </c>
      <c r="D39" s="136">
        <v>27.855450000000001</v>
      </c>
      <c r="E39" s="136">
        <v>43.95919</v>
      </c>
      <c r="F39" s="136">
        <v>75.017189999999999</v>
      </c>
      <c r="G39" s="136">
        <v>244.67253999999997</v>
      </c>
      <c r="H39" s="136">
        <v>587.41680000000008</v>
      </c>
      <c r="I39" s="136">
        <v>714.15800000000002</v>
      </c>
      <c r="J39" s="136">
        <v>1087.05819</v>
      </c>
      <c r="K39" s="136">
        <v>1433.0129999999999</v>
      </c>
      <c r="L39" s="136">
        <v>1652.769</v>
      </c>
      <c r="M39" s="136">
        <v>1413.694</v>
      </c>
      <c r="N39" s="136">
        <v>1491.143</v>
      </c>
      <c r="O39" s="136">
        <v>439.33896000000004</v>
      </c>
      <c r="P39" s="136">
        <v>303.04525999999998</v>
      </c>
      <c r="Q39" s="136">
        <v>2079.9422</v>
      </c>
    </row>
    <row r="40" spans="1:18" s="88" customFormat="1" x14ac:dyDescent="0.2">
      <c r="A40" s="88" t="s">
        <v>51</v>
      </c>
      <c r="B40" s="88" t="s">
        <v>616</v>
      </c>
      <c r="C40" s="136">
        <v>36.529000000000003</v>
      </c>
      <c r="D40" s="136">
        <v>275.02600000000001</v>
      </c>
      <c r="E40" s="136">
        <v>426.4</v>
      </c>
      <c r="F40" s="136">
        <v>457.85338999999993</v>
      </c>
      <c r="G40" s="136">
        <v>421.26565000000005</v>
      </c>
      <c r="H40" s="136">
        <v>641.73704000000009</v>
      </c>
      <c r="I40" s="136">
        <v>618.61</v>
      </c>
      <c r="J40" s="136">
        <v>696.92350999999996</v>
      </c>
      <c r="K40" s="136">
        <v>790.68399999999997</v>
      </c>
      <c r="L40" s="136">
        <v>805.10299999999995</v>
      </c>
      <c r="M40" s="136">
        <v>808.76400000000001</v>
      </c>
      <c r="N40" s="136">
        <v>796.096</v>
      </c>
      <c r="O40" s="136">
        <v>938.92930000000001</v>
      </c>
      <c r="P40" s="136">
        <v>1309.87203</v>
      </c>
      <c r="Q40" s="136">
        <v>1414.5885800000001</v>
      </c>
    </row>
    <row r="41" spans="1:18" s="88" customFormat="1" x14ac:dyDescent="0.2">
      <c r="A41" s="88" t="s">
        <v>52</v>
      </c>
      <c r="B41" s="88" t="s">
        <v>616</v>
      </c>
      <c r="C41" s="136">
        <v>0</v>
      </c>
      <c r="D41" s="136">
        <v>0</v>
      </c>
      <c r="E41" s="136">
        <v>0</v>
      </c>
      <c r="F41" s="136">
        <v>170.34429999999998</v>
      </c>
      <c r="G41" s="136">
        <v>736.73900000000003</v>
      </c>
      <c r="H41" s="136">
        <v>1031.2070000000001</v>
      </c>
      <c r="I41" s="136">
        <v>1325.7159999999999</v>
      </c>
      <c r="J41" s="136">
        <v>1457.8670199999999</v>
      </c>
      <c r="K41" s="136">
        <v>1698.6559999999999</v>
      </c>
      <c r="L41" s="136">
        <v>2007.7819999999999</v>
      </c>
      <c r="M41" s="136">
        <v>1876.5329999999999</v>
      </c>
      <c r="N41" s="136">
        <v>1997.3420000000001</v>
      </c>
      <c r="O41" s="136">
        <v>2086.8369499999999</v>
      </c>
      <c r="P41" s="136">
        <v>2171.2789299999999</v>
      </c>
      <c r="Q41" s="136">
        <v>1966.96522</v>
      </c>
    </row>
    <row r="42" spans="1:18" s="88" customFormat="1" x14ac:dyDescent="0.2">
      <c r="A42" s="88" t="s">
        <v>53</v>
      </c>
      <c r="B42" s="88" t="s">
        <v>616</v>
      </c>
      <c r="C42" s="136">
        <v>7.8842400000000001</v>
      </c>
      <c r="D42" s="136">
        <v>30.888000000000002</v>
      </c>
      <c r="E42" s="136">
        <v>68.719820000000013</v>
      </c>
      <c r="F42" s="136">
        <v>157.24700000000001</v>
      </c>
      <c r="G42" s="136">
        <v>170.804</v>
      </c>
      <c r="H42" s="136">
        <v>186.45851000000002</v>
      </c>
      <c r="I42" s="136">
        <v>202.94800000000001</v>
      </c>
      <c r="J42" s="136">
        <v>177.33507</v>
      </c>
      <c r="K42" s="136">
        <v>234.303</v>
      </c>
      <c r="L42" s="136">
        <v>261.26799999999997</v>
      </c>
      <c r="M42" s="136">
        <v>356.25299999999999</v>
      </c>
      <c r="N42" s="136">
        <v>441.25</v>
      </c>
      <c r="O42" s="136">
        <v>330.67361</v>
      </c>
      <c r="P42" s="136">
        <v>367.02809999999999</v>
      </c>
      <c r="Q42" s="136">
        <v>459.19536999999997</v>
      </c>
    </row>
    <row r="43" spans="1:18" s="88" customFormat="1" x14ac:dyDescent="0.2">
      <c r="A43" s="88" t="s">
        <v>54</v>
      </c>
      <c r="B43" s="88" t="s">
        <v>616</v>
      </c>
      <c r="C43" s="136">
        <v>46.899000000000001</v>
      </c>
      <c r="D43" s="136">
        <v>84.472820000000013</v>
      </c>
      <c r="E43" s="136">
        <v>233.62035999999998</v>
      </c>
      <c r="F43" s="136">
        <v>319.64841000000001</v>
      </c>
      <c r="G43" s="136">
        <v>441.68958999999995</v>
      </c>
      <c r="H43" s="136">
        <v>992.70533999999998</v>
      </c>
      <c r="I43" s="136">
        <v>1379.7719999999999</v>
      </c>
      <c r="J43" s="136">
        <v>1590.2045800000001</v>
      </c>
      <c r="K43" s="136">
        <v>1573.2529999999999</v>
      </c>
      <c r="L43" s="136">
        <v>1334.4770000000001</v>
      </c>
      <c r="M43" s="136">
        <v>1586.115</v>
      </c>
      <c r="N43" s="136">
        <v>2709.8670000000002</v>
      </c>
      <c r="O43" s="136">
        <v>2929.0561899999998</v>
      </c>
      <c r="P43" s="136">
        <v>1901.26767</v>
      </c>
      <c r="Q43" s="136">
        <v>4705.7054600000001</v>
      </c>
    </row>
    <row r="44" spans="1:18" s="88" customFormat="1" x14ac:dyDescent="0.2">
      <c r="A44" s="88" t="s">
        <v>55</v>
      </c>
      <c r="B44" s="88" t="s">
        <v>616</v>
      </c>
      <c r="C44" s="136">
        <v>0</v>
      </c>
      <c r="D44" s="136">
        <v>0</v>
      </c>
      <c r="E44" s="136">
        <v>0</v>
      </c>
      <c r="F44" s="136">
        <v>59.283369999999998</v>
      </c>
      <c r="G44" s="136">
        <v>166.05405999999999</v>
      </c>
      <c r="H44" s="136">
        <v>350.75711000000001</v>
      </c>
      <c r="I44" s="136">
        <v>408.05700000000002</v>
      </c>
      <c r="J44" s="136">
        <v>465.54346000000004</v>
      </c>
      <c r="K44" s="136">
        <v>532.83000000000004</v>
      </c>
      <c r="L44" s="136">
        <v>547.94500000000005</v>
      </c>
      <c r="M44" s="136">
        <v>583.202</v>
      </c>
      <c r="N44" s="136">
        <v>691.46100000000001</v>
      </c>
      <c r="O44" s="136">
        <v>709.35686999999996</v>
      </c>
      <c r="P44" s="136">
        <v>861.70696999999996</v>
      </c>
      <c r="Q44" s="136">
        <v>860.25652000000002</v>
      </c>
    </row>
    <row r="45" spans="1:18" s="88" customFormat="1" x14ac:dyDescent="0.2">
      <c r="A45" s="88" t="s">
        <v>56</v>
      </c>
      <c r="B45" s="88" t="s">
        <v>616</v>
      </c>
      <c r="C45" s="136">
        <v>0</v>
      </c>
      <c r="D45" s="136">
        <v>0</v>
      </c>
      <c r="E45" s="136">
        <v>117.694</v>
      </c>
      <c r="F45" s="136">
        <v>333.97</v>
      </c>
      <c r="G45" s="136">
        <v>405.08996999999999</v>
      </c>
      <c r="H45" s="136">
        <v>446.08113000000003</v>
      </c>
      <c r="I45" s="136">
        <v>567.74199999999996</v>
      </c>
      <c r="J45" s="136">
        <v>752.07033999999999</v>
      </c>
      <c r="K45" s="136">
        <v>767.67200000000003</v>
      </c>
      <c r="L45" s="136">
        <v>726.72199999999998</v>
      </c>
      <c r="M45" s="136">
        <v>942.40599999999995</v>
      </c>
      <c r="N45" s="136">
        <v>1029.807</v>
      </c>
      <c r="O45" s="136">
        <v>1364.36538</v>
      </c>
      <c r="P45" s="136">
        <v>1538.4883200000002</v>
      </c>
      <c r="Q45" s="136">
        <v>1241.8121799999999</v>
      </c>
    </row>
    <row r="46" spans="1:18" s="88" customFormat="1" x14ac:dyDescent="0.2">
      <c r="A46" s="88" t="s">
        <v>57</v>
      </c>
      <c r="B46" s="88" t="s">
        <v>616</v>
      </c>
      <c r="C46" s="136">
        <v>0</v>
      </c>
      <c r="D46" s="136">
        <v>0</v>
      </c>
      <c r="E46" s="136">
        <v>0</v>
      </c>
      <c r="F46" s="136">
        <v>9.9372000000000007</v>
      </c>
      <c r="G46" s="136">
        <v>135.06931</v>
      </c>
      <c r="H46" s="136">
        <v>275.05700999999999</v>
      </c>
      <c r="I46" s="136">
        <v>302</v>
      </c>
      <c r="J46" s="136">
        <v>393.94342999999998</v>
      </c>
      <c r="K46" s="136">
        <v>667.75400000000002</v>
      </c>
      <c r="L46" s="136">
        <v>930.68499999999995</v>
      </c>
      <c r="M46" s="136">
        <v>1355.1980000000001</v>
      </c>
      <c r="N46" s="136">
        <v>1442.633</v>
      </c>
      <c r="O46" s="136">
        <v>1820.90193</v>
      </c>
      <c r="P46" s="136">
        <v>2436.8622999999998</v>
      </c>
      <c r="Q46" s="136">
        <v>3016.7089500000002</v>
      </c>
    </row>
    <row r="47" spans="1:18" s="88" customFormat="1" x14ac:dyDescent="0.2">
      <c r="A47" s="88" t="s">
        <v>58</v>
      </c>
      <c r="B47" s="88" t="s">
        <v>616</v>
      </c>
      <c r="C47" s="136">
        <v>83.063999999999993</v>
      </c>
      <c r="D47" s="136">
        <v>103</v>
      </c>
      <c r="E47" s="136">
        <v>116.95447</v>
      </c>
      <c r="F47" s="136">
        <v>191.28</v>
      </c>
      <c r="G47" s="136">
        <v>353.66264000000001</v>
      </c>
      <c r="H47" s="136">
        <v>438.44299999999998</v>
      </c>
      <c r="I47" s="136">
        <v>750.47799999999995</v>
      </c>
      <c r="J47" s="136">
        <v>812.01499999999999</v>
      </c>
      <c r="K47" s="136">
        <v>980.18600000000004</v>
      </c>
      <c r="L47" s="136">
        <v>1594.9680000000001</v>
      </c>
      <c r="M47" s="136">
        <v>1661.585</v>
      </c>
      <c r="N47" s="136">
        <v>2229.123</v>
      </c>
      <c r="O47" s="136">
        <v>2159.3815499999996</v>
      </c>
      <c r="P47" s="136">
        <v>2156.9277400000001</v>
      </c>
      <c r="Q47" s="136">
        <v>414.52355999999997</v>
      </c>
    </row>
    <row r="48" spans="1:18" s="88" customFormat="1" x14ac:dyDescent="0.2">
      <c r="A48" s="88" t="s">
        <v>59</v>
      </c>
      <c r="B48" s="88" t="s">
        <v>616</v>
      </c>
      <c r="C48" s="136">
        <v>0</v>
      </c>
      <c r="D48" s="136">
        <v>0</v>
      </c>
      <c r="E48" s="136">
        <v>0</v>
      </c>
      <c r="F48" s="136">
        <v>18.122</v>
      </c>
      <c r="G48" s="136">
        <v>60.059940000000005</v>
      </c>
      <c r="H48" s="136">
        <v>120.09168</v>
      </c>
      <c r="I48" s="136">
        <v>158</v>
      </c>
      <c r="J48" s="136">
        <v>352.09040000000005</v>
      </c>
      <c r="K48" s="136">
        <v>384.51</v>
      </c>
      <c r="L48" s="136">
        <v>613.40700000000004</v>
      </c>
      <c r="M48" s="136">
        <v>731.29899999999998</v>
      </c>
      <c r="N48" s="136">
        <v>1031.2180000000001</v>
      </c>
      <c r="O48" s="136">
        <v>5199.3058799999999</v>
      </c>
      <c r="P48" s="136">
        <v>5443.5114699999995</v>
      </c>
      <c r="Q48" s="136" t="s">
        <v>121</v>
      </c>
    </row>
    <row r="49" spans="1:17" s="88" customFormat="1" x14ac:dyDescent="0.2">
      <c r="A49" s="88" t="s">
        <v>60</v>
      </c>
      <c r="B49" s="88" t="s">
        <v>616</v>
      </c>
      <c r="C49" s="136">
        <v>1083.3402699999999</v>
      </c>
      <c r="D49" s="136">
        <v>1177.4390000000001</v>
      </c>
      <c r="E49" s="136">
        <v>1863.741</v>
      </c>
      <c r="F49" s="136">
        <v>1978.989</v>
      </c>
      <c r="G49" s="136">
        <v>2498.1418499999995</v>
      </c>
      <c r="H49" s="136">
        <v>2524.23918</v>
      </c>
      <c r="I49" s="136">
        <v>3652.2060000000001</v>
      </c>
      <c r="J49" s="136">
        <v>4385.5834000000004</v>
      </c>
      <c r="K49" s="136">
        <v>5271.0450000000001</v>
      </c>
      <c r="L49" s="136">
        <v>6981.5720000000001</v>
      </c>
      <c r="M49" s="136">
        <v>10168.606</v>
      </c>
      <c r="N49" s="136">
        <v>11541.78</v>
      </c>
      <c r="O49" s="136">
        <v>12567.47005</v>
      </c>
      <c r="P49" s="136">
        <v>13411.53521</v>
      </c>
      <c r="Q49" s="136">
        <v>16384.189539999999</v>
      </c>
    </row>
    <row r="50" spans="1:17" s="88" customFormat="1" x14ac:dyDescent="0.2">
      <c r="A50" s="88" t="s">
        <v>61</v>
      </c>
      <c r="B50" s="88" t="s">
        <v>616</v>
      </c>
      <c r="C50" s="136">
        <v>0</v>
      </c>
      <c r="D50" s="136">
        <v>6.6130000000000004</v>
      </c>
      <c r="E50" s="136">
        <v>12.614000000000001</v>
      </c>
      <c r="F50" s="136">
        <v>3.9609999999999999</v>
      </c>
      <c r="G50" s="136">
        <v>18.141999999999999</v>
      </c>
      <c r="H50" s="136">
        <v>12.087219999999999</v>
      </c>
      <c r="I50" s="136">
        <v>21.509</v>
      </c>
      <c r="J50" s="136">
        <v>20.961400000000001</v>
      </c>
      <c r="K50" s="136">
        <v>54.87</v>
      </c>
      <c r="L50" s="136">
        <v>77.075000000000003</v>
      </c>
      <c r="M50" s="136">
        <v>100.83</v>
      </c>
      <c r="N50" s="136">
        <v>107.125</v>
      </c>
      <c r="O50" s="136">
        <v>132.42500000000001</v>
      </c>
      <c r="P50" s="136">
        <v>298.40259000000003</v>
      </c>
      <c r="Q50" s="136">
        <v>579.83220999999992</v>
      </c>
    </row>
    <row r="51" spans="1:17" s="88" customFormat="1" x14ac:dyDescent="0.2">
      <c r="A51" s="88" t="s">
        <v>62</v>
      </c>
      <c r="B51" s="88" t="s">
        <v>616</v>
      </c>
      <c r="C51" s="136">
        <v>0</v>
      </c>
      <c r="D51" s="136">
        <v>0</v>
      </c>
      <c r="E51" s="136">
        <v>0</v>
      </c>
      <c r="F51" s="136">
        <v>105.31746</v>
      </c>
      <c r="G51" s="136">
        <v>218.58415000000002</v>
      </c>
      <c r="H51" s="136">
        <v>416.06577000000004</v>
      </c>
      <c r="I51" s="136">
        <v>486.59399999999999</v>
      </c>
      <c r="J51" s="136">
        <v>569.61982999999998</v>
      </c>
      <c r="K51" s="136">
        <v>540.53099999999995</v>
      </c>
      <c r="L51" s="136">
        <v>647.23099999999999</v>
      </c>
      <c r="M51" s="136">
        <v>706.21199999999999</v>
      </c>
      <c r="N51" s="136">
        <v>784.18600000000004</v>
      </c>
      <c r="O51" s="136">
        <v>834.53544999999997</v>
      </c>
      <c r="P51" s="136">
        <v>820.14008999999999</v>
      </c>
      <c r="Q51" s="136">
        <v>674.80682999999999</v>
      </c>
    </row>
    <row r="52" spans="1:17" s="88" customFormat="1" x14ac:dyDescent="0.2">
      <c r="A52" s="88" t="s">
        <v>63</v>
      </c>
      <c r="B52" s="88" t="s">
        <v>616</v>
      </c>
      <c r="C52" s="136">
        <v>253.57499999999999</v>
      </c>
      <c r="D52" s="136">
        <v>554.35500000000002</v>
      </c>
      <c r="E52" s="136">
        <v>821.70500000000004</v>
      </c>
      <c r="F52" s="136">
        <v>1501.36456</v>
      </c>
      <c r="G52" s="136">
        <v>2066.10475</v>
      </c>
      <c r="H52" s="136">
        <v>2052.8574699999999</v>
      </c>
      <c r="I52" s="136">
        <v>2798.7640000000001</v>
      </c>
      <c r="J52" s="136">
        <v>3277.1235999999999</v>
      </c>
      <c r="K52" s="136">
        <v>3219.0729999999999</v>
      </c>
      <c r="L52" s="136">
        <v>3102.0880000000002</v>
      </c>
      <c r="M52" s="136">
        <v>3131.165</v>
      </c>
      <c r="N52" s="136">
        <v>3223.7539999999999</v>
      </c>
      <c r="O52" s="136">
        <v>3551.8260299999997</v>
      </c>
      <c r="P52" s="136">
        <v>3926.3672299999998</v>
      </c>
      <c r="Q52" s="136">
        <v>5342.9896699999999</v>
      </c>
    </row>
    <row r="53" spans="1:17" s="88" customFormat="1" x14ac:dyDescent="0.2">
      <c r="A53" s="88" t="s">
        <v>64</v>
      </c>
      <c r="B53" s="88" t="s">
        <v>616</v>
      </c>
      <c r="C53" s="136">
        <v>100.40172</v>
      </c>
      <c r="D53" s="136">
        <v>150.75579999999999</v>
      </c>
      <c r="E53" s="136">
        <v>146.751</v>
      </c>
      <c r="F53" s="136">
        <v>184.70381</v>
      </c>
      <c r="G53" s="136">
        <v>711.21163999999987</v>
      </c>
      <c r="H53" s="136">
        <v>1408.7687700000001</v>
      </c>
      <c r="I53" s="136">
        <v>2290.0659999999998</v>
      </c>
      <c r="J53" s="136">
        <v>3148.0052299999998</v>
      </c>
      <c r="K53" s="136">
        <v>3309.5720000000001</v>
      </c>
      <c r="L53" s="136">
        <v>3733.279</v>
      </c>
      <c r="M53" s="136">
        <v>4023.12</v>
      </c>
      <c r="N53" s="136">
        <v>5262.5479999999998</v>
      </c>
      <c r="O53" s="136">
        <v>6329.4654</v>
      </c>
      <c r="P53" s="136">
        <v>8380.9310499999992</v>
      </c>
      <c r="Q53" s="136">
        <v>8243.9441999999999</v>
      </c>
    </row>
    <row r="54" spans="1:17" s="88" customFormat="1" x14ac:dyDescent="0.2">
      <c r="A54" s="88" t="s">
        <v>65</v>
      </c>
      <c r="B54" s="88" t="s">
        <v>616</v>
      </c>
      <c r="C54" s="136">
        <v>67.198729999999998</v>
      </c>
      <c r="D54" s="136">
        <v>174.48025000000001</v>
      </c>
      <c r="E54" s="136">
        <v>447.27100000000002</v>
      </c>
      <c r="F54" s="136">
        <v>618.64634000000001</v>
      </c>
      <c r="G54" s="136">
        <v>1064.2649799999999</v>
      </c>
      <c r="H54" s="136">
        <v>1211.8496699999998</v>
      </c>
      <c r="I54" s="136">
        <v>1538.587</v>
      </c>
      <c r="J54" s="136">
        <v>1383.3851399999999</v>
      </c>
      <c r="K54" s="136">
        <v>1708.1980000000001</v>
      </c>
      <c r="L54" s="136">
        <v>2208.0819999999999</v>
      </c>
      <c r="M54" s="136">
        <v>2803.011</v>
      </c>
      <c r="N54" s="136">
        <v>3379.2820000000002</v>
      </c>
      <c r="O54" s="136">
        <v>3931.1134099999999</v>
      </c>
      <c r="P54" s="136">
        <v>4722.4139699999996</v>
      </c>
      <c r="Q54" s="136">
        <v>6243.4598399999995</v>
      </c>
    </row>
    <row r="55" spans="1:17" s="88" customFormat="1" x14ac:dyDescent="0.2">
      <c r="A55" s="88" t="s">
        <v>66</v>
      </c>
      <c r="B55" s="88" t="s">
        <v>616</v>
      </c>
      <c r="C55" s="136">
        <v>0</v>
      </c>
      <c r="D55" s="136">
        <v>0</v>
      </c>
      <c r="E55" s="136">
        <v>0</v>
      </c>
      <c r="F55" s="136">
        <v>0</v>
      </c>
      <c r="G55" s="136">
        <v>15.728999999999999</v>
      </c>
      <c r="H55" s="136">
        <v>26.368490000000001</v>
      </c>
      <c r="I55" s="136">
        <v>39.604999999999997</v>
      </c>
      <c r="J55" s="136">
        <v>106.63153</v>
      </c>
      <c r="K55" s="136">
        <v>163.18600000000001</v>
      </c>
      <c r="L55" s="136">
        <v>161.11199999999999</v>
      </c>
      <c r="M55" s="136">
        <v>707.02300000000002</v>
      </c>
      <c r="N55" s="136">
        <v>1001.629</v>
      </c>
      <c r="O55" s="136">
        <v>862.48320999999999</v>
      </c>
      <c r="P55" s="136">
        <v>1021.60986</v>
      </c>
      <c r="Q55" s="136">
        <v>587.14525000000003</v>
      </c>
    </row>
    <row r="56" spans="1:17" s="88" customFormat="1" x14ac:dyDescent="0.2">
      <c r="A56" s="88" t="s">
        <v>67</v>
      </c>
      <c r="B56" s="88" t="s">
        <v>616</v>
      </c>
      <c r="C56" s="136">
        <v>0</v>
      </c>
      <c r="D56" s="136">
        <v>0</v>
      </c>
      <c r="E56" s="136">
        <v>0</v>
      </c>
      <c r="F56" s="136">
        <v>17.138860000000001</v>
      </c>
      <c r="G56" s="136">
        <v>261.66615999999999</v>
      </c>
      <c r="H56" s="136">
        <v>336.59234999999995</v>
      </c>
      <c r="I56" s="136">
        <v>577.42600000000004</v>
      </c>
      <c r="J56" s="136">
        <v>488.73527000000001</v>
      </c>
      <c r="K56" s="136">
        <v>580.79300000000001</v>
      </c>
      <c r="L56" s="136">
        <v>960.58299999999997</v>
      </c>
      <c r="M56" s="136">
        <v>1452.124</v>
      </c>
      <c r="N56" s="136">
        <v>1446.749</v>
      </c>
      <c r="O56" s="136">
        <v>45.721839999999993</v>
      </c>
      <c r="P56" s="136">
        <v>1784.15788</v>
      </c>
      <c r="Q56" s="136">
        <v>1552.6778300000001</v>
      </c>
    </row>
    <row r="57" spans="1:17" s="88" customFormat="1" x14ac:dyDescent="0.2">
      <c r="A57" s="88" t="s">
        <v>68</v>
      </c>
      <c r="B57" s="88" t="s">
        <v>616</v>
      </c>
      <c r="C57" s="136">
        <v>0</v>
      </c>
      <c r="D57" s="136">
        <v>35.755199999999995</v>
      </c>
      <c r="E57" s="136">
        <v>75.573030000000003</v>
      </c>
      <c r="F57" s="136">
        <v>168.34023000000002</v>
      </c>
      <c r="G57" s="136">
        <v>385.32802000000004</v>
      </c>
      <c r="H57" s="136">
        <v>484.85599999999999</v>
      </c>
      <c r="I57" s="136">
        <v>657.62900000000002</v>
      </c>
      <c r="J57" s="136">
        <v>593.67700000000002</v>
      </c>
      <c r="K57" s="136">
        <v>625.48800000000006</v>
      </c>
      <c r="L57" s="136">
        <v>602.87900000000002</v>
      </c>
      <c r="M57" s="136">
        <v>1400.502</v>
      </c>
      <c r="N57" s="136">
        <v>1648.4349999999999</v>
      </c>
      <c r="O57" s="136">
        <v>2061.9408600000002</v>
      </c>
      <c r="P57" s="136">
        <v>2133.2104100000001</v>
      </c>
      <c r="Q57" s="136">
        <v>2191.5713999999998</v>
      </c>
    </row>
    <row r="58" spans="1:17" s="88" customFormat="1" x14ac:dyDescent="0.2">
      <c r="A58" s="88" t="s">
        <v>69</v>
      </c>
      <c r="B58" s="88" t="s">
        <v>616</v>
      </c>
      <c r="C58" s="136">
        <v>0</v>
      </c>
      <c r="D58" s="136">
        <v>0</v>
      </c>
      <c r="E58" s="136">
        <v>0</v>
      </c>
      <c r="F58" s="136">
        <v>162.65648999999999</v>
      </c>
      <c r="G58" s="136">
        <v>287.78235999999998</v>
      </c>
      <c r="H58" s="136">
        <v>344.68615</v>
      </c>
      <c r="I58" s="136">
        <v>477.274</v>
      </c>
      <c r="J58" s="136">
        <v>580.54667000000006</v>
      </c>
      <c r="K58" s="136">
        <v>440.82499999999999</v>
      </c>
      <c r="L58" s="136">
        <v>618.16899999999998</v>
      </c>
      <c r="M58" s="136">
        <v>745.72400000000005</v>
      </c>
      <c r="N58" s="136">
        <v>1206.923</v>
      </c>
      <c r="O58" s="136">
        <v>1681.7121499999998</v>
      </c>
      <c r="P58" s="136">
        <v>1820.8664199999998</v>
      </c>
      <c r="Q58" s="136">
        <v>1399.8968799999998</v>
      </c>
    </row>
    <row r="59" spans="1:17" s="88" customFormat="1" x14ac:dyDescent="0.2">
      <c r="A59" s="88" t="s">
        <v>70</v>
      </c>
      <c r="B59" s="88" t="s">
        <v>616</v>
      </c>
      <c r="C59" s="136">
        <v>13.018000000000001</v>
      </c>
      <c r="D59" s="136">
        <v>156.26792</v>
      </c>
      <c r="E59" s="136">
        <v>177.04</v>
      </c>
      <c r="F59" s="136">
        <v>264.18599999999998</v>
      </c>
      <c r="G59" s="136">
        <v>300.18579000000005</v>
      </c>
      <c r="H59" s="136">
        <v>349.82252</v>
      </c>
      <c r="I59" s="136">
        <v>430.81799999999998</v>
      </c>
      <c r="J59" s="136">
        <v>752.56297999999992</v>
      </c>
      <c r="K59" s="136">
        <v>1166.3230000000001</v>
      </c>
      <c r="L59" s="136">
        <v>1426.2940000000001</v>
      </c>
      <c r="M59" s="136">
        <v>1536.741</v>
      </c>
      <c r="N59" s="136">
        <v>1880.1179999999999</v>
      </c>
      <c r="O59" s="136">
        <v>2237.9891299999999</v>
      </c>
      <c r="P59" s="136">
        <v>2489.58025</v>
      </c>
      <c r="Q59" s="136">
        <v>3891.8340099999996</v>
      </c>
    </row>
    <row r="60" spans="1:17" s="88" customFormat="1" x14ac:dyDescent="0.2">
      <c r="A60" s="88" t="s">
        <v>71</v>
      </c>
      <c r="B60" s="88" t="s">
        <v>616</v>
      </c>
      <c r="C60" s="136">
        <v>0</v>
      </c>
      <c r="D60" s="136">
        <v>0</v>
      </c>
      <c r="E60" s="136">
        <v>1.034</v>
      </c>
      <c r="F60" s="136">
        <v>44.481000000000002</v>
      </c>
      <c r="G60" s="136">
        <v>145.32377</v>
      </c>
      <c r="H60" s="136">
        <v>230.56997000000001</v>
      </c>
      <c r="I60" s="136">
        <v>185.47900000000001</v>
      </c>
      <c r="J60" s="136">
        <v>135.39834999999999</v>
      </c>
      <c r="K60" s="136">
        <v>166.25899999999999</v>
      </c>
      <c r="L60" s="136">
        <v>200.054</v>
      </c>
      <c r="M60" s="136">
        <v>235.29900000000001</v>
      </c>
      <c r="N60" s="136">
        <v>345.18400000000003</v>
      </c>
      <c r="O60" s="136">
        <v>403.45100000000002</v>
      </c>
      <c r="P60" s="136">
        <v>414.01535999999999</v>
      </c>
      <c r="Q60" s="136">
        <v>487.52634999999998</v>
      </c>
    </row>
    <row r="61" spans="1:17" s="88" customFormat="1" x14ac:dyDescent="0.2">
      <c r="A61" s="88" t="s">
        <v>72</v>
      </c>
      <c r="B61" s="88" t="s">
        <v>616</v>
      </c>
      <c r="C61" s="136">
        <v>43.801000000000002</v>
      </c>
      <c r="D61" s="136">
        <v>53.117139999999999</v>
      </c>
      <c r="E61" s="136">
        <v>165.94764999999998</v>
      </c>
      <c r="F61" s="136">
        <v>218.12803999999997</v>
      </c>
      <c r="G61" s="136">
        <v>218.64522000000002</v>
      </c>
      <c r="H61" s="136">
        <v>382.14251999999999</v>
      </c>
      <c r="I61" s="136">
        <v>496.77300000000002</v>
      </c>
      <c r="J61" s="136">
        <v>701.94190000000003</v>
      </c>
      <c r="K61" s="136">
        <v>676.93399999999997</v>
      </c>
      <c r="L61" s="136">
        <v>962.73099999999999</v>
      </c>
      <c r="M61" s="136">
        <v>1113.229</v>
      </c>
      <c r="N61" s="136">
        <v>2263.527</v>
      </c>
      <c r="O61" s="136">
        <v>1097.20346</v>
      </c>
      <c r="P61" s="136">
        <v>2219.20496</v>
      </c>
      <c r="Q61" s="136">
        <v>2547.6692599999997</v>
      </c>
    </row>
    <row r="62" spans="1:17" s="88" customFormat="1" x14ac:dyDescent="0.2">
      <c r="A62" s="88" t="s">
        <v>73</v>
      </c>
      <c r="B62" s="88" t="s">
        <v>616</v>
      </c>
      <c r="C62" s="136">
        <v>27.992999999999999</v>
      </c>
      <c r="D62" s="136">
        <v>27.993410000000001</v>
      </c>
      <c r="E62" s="136">
        <v>27.993410000000001</v>
      </c>
      <c r="F62" s="136">
        <v>52.250360000000001</v>
      </c>
      <c r="G62" s="136">
        <v>139.20432</v>
      </c>
      <c r="H62" s="136">
        <v>178.34504000000001</v>
      </c>
      <c r="I62" s="136">
        <v>270.12299999999999</v>
      </c>
      <c r="J62" s="136">
        <v>498.27279999999996</v>
      </c>
      <c r="K62" s="136">
        <v>495.93</v>
      </c>
      <c r="L62" s="136">
        <v>444.29</v>
      </c>
      <c r="M62" s="136">
        <v>683.78899999999999</v>
      </c>
      <c r="N62" s="136">
        <v>763.548</v>
      </c>
      <c r="O62" s="136">
        <v>366.32911000000001</v>
      </c>
      <c r="P62" s="136">
        <v>397.86473000000001</v>
      </c>
      <c r="Q62" s="136">
        <v>375.51411999999999</v>
      </c>
    </row>
    <row r="63" spans="1:17" s="88" customFormat="1" x14ac:dyDescent="0.2">
      <c r="A63" s="88" t="s">
        <v>74</v>
      </c>
      <c r="B63" s="88" t="s">
        <v>616</v>
      </c>
      <c r="C63" s="136">
        <v>47.456379999999996</v>
      </c>
      <c r="D63" s="136">
        <v>124.90972000000001</v>
      </c>
      <c r="E63" s="136">
        <v>226.20923999999999</v>
      </c>
      <c r="F63" s="136">
        <v>396.75733000000002</v>
      </c>
      <c r="G63" s="136">
        <v>633.90964999999994</v>
      </c>
      <c r="H63" s="136">
        <v>700.17369999999994</v>
      </c>
      <c r="I63" s="136">
        <v>1050.962</v>
      </c>
      <c r="J63" s="136">
        <v>915.01056000000005</v>
      </c>
      <c r="K63" s="136">
        <v>1174.4159999999999</v>
      </c>
      <c r="L63" s="136">
        <v>1667.9469999999999</v>
      </c>
      <c r="M63" s="136">
        <v>2118.2959999999998</v>
      </c>
      <c r="N63" s="136">
        <v>2210.3139999999999</v>
      </c>
      <c r="O63" s="136">
        <v>2439.0933500000001</v>
      </c>
      <c r="P63" s="136">
        <v>2861.8287500000001</v>
      </c>
      <c r="Q63" s="136">
        <v>1433.0970199999999</v>
      </c>
    </row>
    <row r="64" spans="1:17" s="88" customFormat="1" x14ac:dyDescent="0.2">
      <c r="A64" s="88" t="s">
        <v>75</v>
      </c>
      <c r="B64" s="88" t="s">
        <v>616</v>
      </c>
      <c r="C64" s="136">
        <v>0</v>
      </c>
      <c r="D64" s="136">
        <v>0</v>
      </c>
      <c r="E64" s="136">
        <v>0</v>
      </c>
      <c r="F64" s="136">
        <v>62.987749999999998</v>
      </c>
      <c r="G64" s="136">
        <v>76.144999999999996</v>
      </c>
      <c r="H64" s="136">
        <v>131.96331000000001</v>
      </c>
      <c r="I64" s="136">
        <v>171.55199999999999</v>
      </c>
      <c r="J64" s="136">
        <v>135.89299</v>
      </c>
      <c r="K64" s="136">
        <v>188.70699999999999</v>
      </c>
      <c r="L64" s="136">
        <v>312.69799999999998</v>
      </c>
      <c r="M64" s="136">
        <v>370.94099999999997</v>
      </c>
      <c r="N64" s="136">
        <v>447.71600000000001</v>
      </c>
      <c r="O64" s="136">
        <v>563.44839000000002</v>
      </c>
      <c r="P64" s="136">
        <v>604.76004</v>
      </c>
      <c r="Q64" s="136">
        <v>403.05427000000003</v>
      </c>
    </row>
    <row r="65" spans="1:17" s="88" customFormat="1" x14ac:dyDescent="0.2">
      <c r="A65" s="88" t="s">
        <v>76</v>
      </c>
      <c r="B65" s="88" t="s">
        <v>616</v>
      </c>
      <c r="C65" s="136">
        <v>167.91200000000001</v>
      </c>
      <c r="D65" s="136">
        <v>155.36036999999999</v>
      </c>
      <c r="E65" s="136">
        <v>251.19379999999998</v>
      </c>
      <c r="F65" s="136">
        <v>392.35960999999998</v>
      </c>
      <c r="G65" s="136">
        <v>491.95810999999998</v>
      </c>
      <c r="H65" s="136">
        <v>509.93162999999998</v>
      </c>
      <c r="I65" s="136">
        <v>487.02699999999999</v>
      </c>
      <c r="J65" s="136">
        <v>547.17570999999998</v>
      </c>
      <c r="K65" s="136">
        <v>628.24099999999999</v>
      </c>
      <c r="L65" s="136">
        <v>552.54999999999995</v>
      </c>
      <c r="M65" s="136">
        <v>767.42600000000004</v>
      </c>
      <c r="N65" s="136">
        <v>1079.606</v>
      </c>
      <c r="O65" s="136">
        <v>1161.9894899999999</v>
      </c>
      <c r="P65" s="136">
        <v>1285.15552</v>
      </c>
      <c r="Q65" s="136">
        <v>1311.8172099999999</v>
      </c>
    </row>
    <row r="66" spans="1:17" s="88" customFormat="1" x14ac:dyDescent="0.2">
      <c r="A66" s="88" t="s">
        <v>77</v>
      </c>
      <c r="B66" s="88" t="s">
        <v>616</v>
      </c>
      <c r="C66" s="136">
        <v>0</v>
      </c>
      <c r="D66" s="136">
        <v>0</v>
      </c>
      <c r="E66" s="136">
        <v>0</v>
      </c>
      <c r="F66" s="136">
        <v>16.871259999999999</v>
      </c>
      <c r="G66" s="136">
        <v>75.266320000000007</v>
      </c>
      <c r="H66" s="136">
        <v>202.23719</v>
      </c>
      <c r="I66" s="136">
        <v>356.67399999999998</v>
      </c>
      <c r="J66" s="136">
        <v>488.13842</v>
      </c>
      <c r="K66" s="136">
        <v>1108.623</v>
      </c>
      <c r="L66" s="136">
        <v>1902.4570000000001</v>
      </c>
      <c r="M66" s="136">
        <v>3146.4079999999999</v>
      </c>
      <c r="N66" s="136">
        <v>2448.09</v>
      </c>
      <c r="O66" s="136">
        <v>2551.91705</v>
      </c>
      <c r="P66" s="136">
        <v>2740.7714799999999</v>
      </c>
      <c r="Q66" s="136">
        <v>2788.0101</v>
      </c>
    </row>
    <row r="67" spans="1:17" s="88" customFormat="1" x14ac:dyDescent="0.2">
      <c r="A67" s="88" t="s">
        <v>78</v>
      </c>
      <c r="B67" s="88" t="s">
        <v>616</v>
      </c>
      <c r="C67" s="136">
        <v>0</v>
      </c>
      <c r="D67" s="136">
        <v>0</v>
      </c>
      <c r="E67" s="136">
        <v>0</v>
      </c>
      <c r="F67" s="136">
        <v>29.714870000000001</v>
      </c>
      <c r="G67" s="136">
        <v>138.52639000000002</v>
      </c>
      <c r="H67" s="136">
        <v>227.97505999999998</v>
      </c>
      <c r="I67" s="136">
        <v>294.51</v>
      </c>
      <c r="J67" s="136">
        <v>319.71143999999998</v>
      </c>
      <c r="K67" s="136">
        <v>365.875</v>
      </c>
      <c r="L67" s="136">
        <v>484.29500000000002</v>
      </c>
      <c r="M67" s="136">
        <v>676.97699999999998</v>
      </c>
      <c r="N67" s="136">
        <v>848.06200000000001</v>
      </c>
      <c r="O67" s="136">
        <v>1035.0781400000001</v>
      </c>
      <c r="P67" s="136">
        <v>1070.3910100000001</v>
      </c>
      <c r="Q67" s="136">
        <v>1087.22333</v>
      </c>
    </row>
    <row r="68" spans="1:17" s="88" customFormat="1" x14ac:dyDescent="0.2">
      <c r="A68" s="88" t="s">
        <v>79</v>
      </c>
      <c r="B68" s="88" t="s">
        <v>616</v>
      </c>
      <c r="C68" s="136">
        <v>0</v>
      </c>
      <c r="D68" s="136">
        <v>0</v>
      </c>
      <c r="E68" s="136">
        <v>0</v>
      </c>
      <c r="F68" s="136">
        <v>40.917000000000002</v>
      </c>
      <c r="G68" s="136">
        <v>186.53648999999999</v>
      </c>
      <c r="H68" s="136">
        <v>268.01633000000004</v>
      </c>
      <c r="I68" s="136">
        <v>296.07600000000002</v>
      </c>
      <c r="J68" s="136">
        <v>417.12401</v>
      </c>
      <c r="K68" s="136">
        <v>464.85899999999998</v>
      </c>
      <c r="L68" s="136">
        <v>522.71400000000006</v>
      </c>
      <c r="M68" s="136">
        <v>601.86</v>
      </c>
      <c r="N68" s="136">
        <v>776.72299999999996</v>
      </c>
      <c r="O68" s="136">
        <v>787.23832999999991</v>
      </c>
      <c r="P68" s="136">
        <v>815.24793999999997</v>
      </c>
      <c r="Q68" s="136">
        <v>1097.85347</v>
      </c>
    </row>
    <row r="69" spans="1:17" s="88" customFormat="1" x14ac:dyDescent="0.2">
      <c r="A69" s="88" t="s">
        <v>80</v>
      </c>
      <c r="B69" s="88" t="s">
        <v>616</v>
      </c>
      <c r="C69" s="136">
        <v>47.343940000000003</v>
      </c>
      <c r="D69" s="136">
        <v>58.939389999999996</v>
      </c>
      <c r="E69" s="136">
        <v>156.34164000000001</v>
      </c>
      <c r="F69" s="136">
        <v>92.442040000000006</v>
      </c>
      <c r="G69" s="136">
        <v>206.71007999999998</v>
      </c>
      <c r="H69" s="136">
        <v>275.76992999999999</v>
      </c>
      <c r="I69" s="136">
        <v>367.38600000000002</v>
      </c>
      <c r="J69" s="136">
        <v>496.56446999999997</v>
      </c>
      <c r="K69" s="136">
        <v>444.98</v>
      </c>
      <c r="L69" s="136">
        <v>468.16199999999998</v>
      </c>
      <c r="M69" s="136">
        <v>613.35500000000002</v>
      </c>
      <c r="N69" s="136">
        <v>580.30499999999995</v>
      </c>
      <c r="O69" s="136">
        <v>745.75653</v>
      </c>
      <c r="P69" s="136">
        <v>884.86387999999999</v>
      </c>
      <c r="Q69" s="136">
        <v>1196.98487</v>
      </c>
    </row>
    <row r="70" spans="1:17" s="88" customFormat="1" x14ac:dyDescent="0.2">
      <c r="A70" s="88" t="s">
        <v>24</v>
      </c>
      <c r="B70" s="88" t="s">
        <v>616</v>
      </c>
      <c r="C70" s="136">
        <v>2064.4272799999999</v>
      </c>
      <c r="D70" s="136">
        <v>3220.1514699999998</v>
      </c>
      <c r="E70" s="136">
        <v>5422.4636100000007</v>
      </c>
      <c r="F70" s="136">
        <v>8338.4978700000029</v>
      </c>
      <c r="G70" s="136">
        <v>13701.009750000003</v>
      </c>
      <c r="H70" s="136">
        <v>17862.226710000003</v>
      </c>
      <c r="I70" s="136">
        <v>24255</v>
      </c>
      <c r="J70" s="136">
        <v>28777.842230000002</v>
      </c>
      <c r="K70" s="136">
        <v>32987.817999999999</v>
      </c>
      <c r="L70" s="136">
        <v>39770.336000000003</v>
      </c>
      <c r="M70" s="136">
        <v>50160.321000000004</v>
      </c>
      <c r="N70" s="136">
        <v>59389.398999999998</v>
      </c>
      <c r="O70" s="136">
        <v>66048.338650000005</v>
      </c>
      <c r="P70" s="136">
        <v>76090.678</v>
      </c>
      <c r="Q70" s="313">
        <v>86141.244846316185</v>
      </c>
    </row>
    <row r="72" spans="1:17" x14ac:dyDescent="0.2">
      <c r="A72" s="45" t="s">
        <v>647</v>
      </c>
    </row>
    <row r="74" spans="1:17" x14ac:dyDescent="0.2">
      <c r="A74" s="90"/>
      <c r="B74" s="90"/>
      <c r="C74" s="90"/>
      <c r="D74" s="90"/>
      <c r="E74" s="91" t="s">
        <v>110</v>
      </c>
      <c r="F74" s="91" t="s">
        <v>596</v>
      </c>
      <c r="G74" s="91" t="s">
        <v>39</v>
      </c>
      <c r="H74" s="91" t="s">
        <v>48</v>
      </c>
      <c r="J74" s="91"/>
      <c r="K74" s="91"/>
      <c r="L74" s="91"/>
      <c r="M74" s="91"/>
      <c r="N74" s="91"/>
      <c r="O74" s="91"/>
      <c r="P74" s="91"/>
    </row>
    <row r="75" spans="1:17" s="125" customFormat="1" ht="12" customHeight="1" x14ac:dyDescent="0.2">
      <c r="A75" s="24"/>
      <c r="B75" s="24" t="s">
        <v>87</v>
      </c>
      <c r="C75" s="24" t="s">
        <v>866</v>
      </c>
      <c r="D75" s="128" t="s">
        <v>703</v>
      </c>
      <c r="E75" s="5">
        <v>4</v>
      </c>
      <c r="F75" s="5">
        <v>55</v>
      </c>
      <c r="G75" s="44">
        <v>1112</v>
      </c>
      <c r="H75" s="44">
        <v>1171</v>
      </c>
    </row>
    <row r="76" spans="1:17" s="125" customFormat="1" ht="12" customHeight="1" x14ac:dyDescent="0.2">
      <c r="A76" s="24"/>
      <c r="B76" s="24" t="s">
        <v>12</v>
      </c>
      <c r="C76" s="24" t="s">
        <v>867</v>
      </c>
      <c r="D76" s="128" t="s">
        <v>703</v>
      </c>
      <c r="E76" s="5">
        <v>0</v>
      </c>
      <c r="F76" s="5">
        <v>17</v>
      </c>
      <c r="G76" s="44">
        <v>324</v>
      </c>
      <c r="H76" s="44">
        <v>341</v>
      </c>
    </row>
    <row r="77" spans="1:17" s="125" customFormat="1" ht="12" customHeight="1" x14ac:dyDescent="0.2">
      <c r="A77" s="24"/>
      <c r="B77" s="24" t="s">
        <v>47</v>
      </c>
      <c r="C77" s="24" t="s">
        <v>868</v>
      </c>
      <c r="D77" s="128" t="s">
        <v>703</v>
      </c>
      <c r="E77" s="44">
        <v>237</v>
      </c>
      <c r="F77" s="44">
        <v>1152</v>
      </c>
      <c r="G77" s="44">
        <v>500</v>
      </c>
      <c r="H77" s="44">
        <v>1889</v>
      </c>
    </row>
    <row r="78" spans="1:17" s="125" customFormat="1" ht="12" customHeight="1" x14ac:dyDescent="0.2">
      <c r="A78" s="24"/>
      <c r="B78" s="24" t="s">
        <v>13</v>
      </c>
      <c r="C78" s="24" t="s">
        <v>869</v>
      </c>
      <c r="D78" s="128" t="s">
        <v>703</v>
      </c>
      <c r="E78" s="44">
        <v>12</v>
      </c>
      <c r="F78" s="44">
        <v>237</v>
      </c>
      <c r="G78" s="44">
        <v>87</v>
      </c>
      <c r="H78" s="44">
        <v>336</v>
      </c>
    </row>
    <row r="79" spans="1:17" s="125" customFormat="1" ht="12" customHeight="1" x14ac:dyDescent="0.2">
      <c r="A79" s="24"/>
      <c r="B79" s="24" t="s">
        <v>89</v>
      </c>
      <c r="C79" s="24" t="s">
        <v>870</v>
      </c>
      <c r="D79" s="128" t="s">
        <v>703</v>
      </c>
      <c r="E79" s="44">
        <v>249</v>
      </c>
      <c r="F79" s="44">
        <v>1033</v>
      </c>
      <c r="G79" s="44">
        <v>21</v>
      </c>
      <c r="H79" s="44">
        <v>1303</v>
      </c>
    </row>
    <row r="80" spans="1:17" s="125" customFormat="1" ht="12" customHeight="1" x14ac:dyDescent="0.2">
      <c r="A80" s="24"/>
      <c r="B80" s="24" t="s">
        <v>16</v>
      </c>
      <c r="C80" s="24" t="s">
        <v>871</v>
      </c>
      <c r="D80" s="128" t="s">
        <v>703</v>
      </c>
      <c r="E80" s="44">
        <v>241</v>
      </c>
      <c r="F80" s="44">
        <v>181</v>
      </c>
      <c r="G80" s="44">
        <v>67</v>
      </c>
      <c r="H80" s="44">
        <v>489</v>
      </c>
    </row>
    <row r="81" spans="1:21" s="125" customFormat="1" ht="12" customHeight="1" x14ac:dyDescent="0.2">
      <c r="A81" s="24"/>
      <c r="B81" s="24" t="s">
        <v>17</v>
      </c>
      <c r="C81" s="24" t="s">
        <v>872</v>
      </c>
      <c r="D81" s="128" t="s">
        <v>703</v>
      </c>
      <c r="E81" s="44">
        <v>56</v>
      </c>
      <c r="F81" s="44">
        <v>442</v>
      </c>
      <c r="G81" s="44">
        <v>182</v>
      </c>
      <c r="H81" s="44">
        <v>680</v>
      </c>
    </row>
    <row r="82" spans="1:21" s="125" customFormat="1" ht="12" customHeight="1" x14ac:dyDescent="0.2">
      <c r="A82" s="24"/>
      <c r="B82" s="24" t="s">
        <v>4</v>
      </c>
      <c r="C82" s="24" t="s">
        <v>873</v>
      </c>
      <c r="D82" s="128" t="s">
        <v>703</v>
      </c>
      <c r="E82" s="337">
        <v>831.50169491525423</v>
      </c>
      <c r="F82" s="337">
        <v>3271.2016376663255</v>
      </c>
      <c r="G82" s="337">
        <v>2352.029738126942</v>
      </c>
      <c r="H82" s="337">
        <v>6452.7639225181601</v>
      </c>
      <c r="I82" s="114" t="s">
        <v>754</v>
      </c>
    </row>
    <row r="84" spans="1:21" x14ac:dyDescent="0.2">
      <c r="A84" s="45" t="s">
        <v>648</v>
      </c>
    </row>
    <row r="85" spans="1:21" ht="12" customHeight="1" x14ac:dyDescent="0.2">
      <c r="C85" s="24" t="s">
        <v>799</v>
      </c>
      <c r="D85" s="127"/>
    </row>
    <row r="86" spans="1:21" ht="12" customHeight="1" x14ac:dyDescent="0.2">
      <c r="A86" s="90"/>
      <c r="B86" s="90"/>
      <c r="C86" s="24" t="s">
        <v>799</v>
      </c>
      <c r="D86" s="128"/>
      <c r="E86" s="91" t="s">
        <v>110</v>
      </c>
      <c r="F86" s="91" t="s">
        <v>596</v>
      </c>
      <c r="G86" s="91" t="s">
        <v>39</v>
      </c>
      <c r="H86" s="91" t="s">
        <v>48</v>
      </c>
      <c r="J86" s="91"/>
      <c r="K86" s="91"/>
      <c r="L86" s="91"/>
      <c r="M86" s="91"/>
      <c r="N86" s="91"/>
      <c r="O86" s="91"/>
      <c r="P86" s="91"/>
    </row>
    <row r="87" spans="1:21" s="125" customFormat="1" ht="12" customHeight="1" x14ac:dyDescent="0.2">
      <c r="A87" s="44"/>
      <c r="B87" s="44" t="s">
        <v>87</v>
      </c>
      <c r="C87" s="24" t="s">
        <v>866</v>
      </c>
      <c r="D87" s="127" t="s">
        <v>703</v>
      </c>
      <c r="E87" s="89">
        <v>14.164530000000001</v>
      </c>
      <c r="F87" s="89">
        <v>832.22847000000002</v>
      </c>
      <c r="G87" s="89">
        <v>10048.074560000001</v>
      </c>
      <c r="H87" s="89">
        <v>10894.467550000001</v>
      </c>
    </row>
    <row r="88" spans="1:21" s="125" customFormat="1" ht="12" customHeight="1" x14ac:dyDescent="0.2">
      <c r="A88" s="44"/>
      <c r="B88" s="44" t="s">
        <v>12</v>
      </c>
      <c r="C88" s="24" t="s">
        <v>867</v>
      </c>
      <c r="D88" s="127" t="s">
        <v>703</v>
      </c>
      <c r="E88" s="89">
        <v>0</v>
      </c>
      <c r="F88" s="89">
        <v>202.37831</v>
      </c>
      <c r="G88" s="89">
        <v>3116.6100699999997</v>
      </c>
      <c r="H88" s="89">
        <v>3318.9883799999998</v>
      </c>
    </row>
    <row r="89" spans="1:21" s="125" customFormat="1" ht="12" customHeight="1" x14ac:dyDescent="0.2">
      <c r="A89" s="44"/>
      <c r="B89" s="44" t="s">
        <v>47</v>
      </c>
      <c r="C89" s="24" t="s">
        <v>868</v>
      </c>
      <c r="D89" s="127" t="s">
        <v>703</v>
      </c>
      <c r="E89" s="89">
        <v>2145.8255099999997</v>
      </c>
      <c r="F89" s="89">
        <v>20340.189569999999</v>
      </c>
      <c r="G89" s="89">
        <v>4823.3548899999996</v>
      </c>
      <c r="H89" s="89">
        <v>27309.36996</v>
      </c>
    </row>
    <row r="90" spans="1:21" s="125" customFormat="1" ht="12" customHeight="1" x14ac:dyDescent="0.2">
      <c r="A90" s="44"/>
      <c r="B90" s="44" t="s">
        <v>13</v>
      </c>
      <c r="C90" s="24" t="s">
        <v>869</v>
      </c>
      <c r="D90" s="127" t="s">
        <v>703</v>
      </c>
      <c r="E90" s="89">
        <v>116.65891999999999</v>
      </c>
      <c r="F90" s="89">
        <v>2128.4898399999997</v>
      </c>
      <c r="G90" s="89">
        <v>671.57114000000001</v>
      </c>
      <c r="H90" s="89">
        <v>2916.7199100000003</v>
      </c>
      <c r="Q90" s="375"/>
      <c r="R90" s="375"/>
      <c r="S90" s="375"/>
      <c r="T90" s="375"/>
      <c r="U90" s="375"/>
    </row>
    <row r="91" spans="1:21" s="125" customFormat="1" ht="12" customHeight="1" x14ac:dyDescent="0.2">
      <c r="A91" s="44"/>
      <c r="B91" s="44" t="s">
        <v>89</v>
      </c>
      <c r="C91" s="24" t="s">
        <v>870</v>
      </c>
      <c r="D91" s="127" t="s">
        <v>703</v>
      </c>
      <c r="E91" s="89">
        <v>1670.4358200000001</v>
      </c>
      <c r="F91" s="89">
        <v>19517.791079999999</v>
      </c>
      <c r="G91" s="89">
        <v>368.70549999999997</v>
      </c>
      <c r="H91" s="89">
        <v>21556.932399999998</v>
      </c>
    </row>
    <row r="92" spans="1:21" s="125" customFormat="1" ht="12" customHeight="1" x14ac:dyDescent="0.2">
      <c r="A92" s="44"/>
      <c r="B92" s="44" t="s">
        <v>16</v>
      </c>
      <c r="C92" s="24" t="s">
        <v>871</v>
      </c>
      <c r="D92" s="127" t="s">
        <v>703</v>
      </c>
      <c r="E92" s="89">
        <v>1498.2964299999999</v>
      </c>
      <c r="F92" s="89">
        <v>2155.0055200000002</v>
      </c>
      <c r="G92" s="89">
        <v>682.72520999999995</v>
      </c>
      <c r="H92" s="89">
        <v>4336.0271600000005</v>
      </c>
    </row>
    <row r="93" spans="1:21" s="125" customFormat="1" ht="12" customHeight="1" x14ac:dyDescent="0.2">
      <c r="A93" s="44"/>
      <c r="B93" s="44" t="s">
        <v>17</v>
      </c>
      <c r="C93" s="24" t="s">
        <v>872</v>
      </c>
      <c r="D93" s="127" t="s">
        <v>703</v>
      </c>
      <c r="E93" s="89">
        <v>526.11547999999993</v>
      </c>
      <c r="F93" s="89">
        <v>7691.6264600000004</v>
      </c>
      <c r="G93" s="89">
        <v>1428.4706000000001</v>
      </c>
      <c r="H93" s="89">
        <v>9646.2125399999986</v>
      </c>
    </row>
    <row r="94" spans="1:21" s="125" customFormat="1" ht="12" customHeight="1" x14ac:dyDescent="0.2">
      <c r="A94" s="44"/>
      <c r="B94" s="44" t="s">
        <v>4</v>
      </c>
      <c r="C94" s="24" t="s">
        <v>873</v>
      </c>
      <c r="D94" s="127" t="s">
        <v>703</v>
      </c>
      <c r="E94" s="336">
        <v>6175.2152073337511</v>
      </c>
      <c r="F94" s="336">
        <v>58028.295003919324</v>
      </c>
      <c r="G94" s="336">
        <v>21904.964237867061</v>
      </c>
      <c r="H94" s="336">
        <v>86141.244846316185</v>
      </c>
      <c r="I94" s="114" t="s">
        <v>754</v>
      </c>
    </row>
    <row r="95" spans="1:21" s="88" customFormat="1" x14ac:dyDescent="0.2"/>
    <row r="96" spans="1:21" s="88" customFormat="1" x14ac:dyDescent="0.2">
      <c r="A96" s="54" t="s">
        <v>650</v>
      </c>
      <c r="E96" s="88" t="s">
        <v>653</v>
      </c>
      <c r="F96" s="88" t="s">
        <v>653</v>
      </c>
      <c r="G96" s="88" t="s">
        <v>653</v>
      </c>
      <c r="H96" s="88" t="s">
        <v>653</v>
      </c>
      <c r="I96" s="88" t="s">
        <v>654</v>
      </c>
      <c r="J96" s="88" t="s">
        <v>654</v>
      </c>
      <c r="K96" s="88" t="s">
        <v>654</v>
      </c>
      <c r="L96" s="88" t="s">
        <v>654</v>
      </c>
    </row>
    <row r="97" spans="1:14" s="88" customFormat="1" ht="12" customHeight="1" x14ac:dyDescent="0.2">
      <c r="C97" s="94" t="s">
        <v>799</v>
      </c>
      <c r="D97" s="133"/>
      <c r="E97" s="88">
        <v>3</v>
      </c>
      <c r="F97" s="88">
        <v>4</v>
      </c>
      <c r="G97" s="88">
        <v>5</v>
      </c>
      <c r="H97" s="88">
        <v>6</v>
      </c>
      <c r="I97" s="88">
        <v>7</v>
      </c>
      <c r="J97" s="88">
        <v>8</v>
      </c>
      <c r="K97" s="88">
        <v>9</v>
      </c>
      <c r="L97" s="88">
        <v>10</v>
      </c>
    </row>
    <row r="98" spans="1:14" s="88" customFormat="1" ht="12.75" customHeight="1" x14ac:dyDescent="0.2">
      <c r="A98" s="92"/>
      <c r="B98" s="92"/>
      <c r="C98" s="94" t="s">
        <v>799</v>
      </c>
      <c r="D98" s="126"/>
      <c r="E98" s="93" t="s">
        <v>110</v>
      </c>
      <c r="F98" s="93" t="s">
        <v>596</v>
      </c>
      <c r="G98" s="93" t="s">
        <v>39</v>
      </c>
      <c r="H98" s="93" t="s">
        <v>48</v>
      </c>
      <c r="I98" s="93" t="s">
        <v>110</v>
      </c>
      <c r="J98" s="93" t="s">
        <v>596</v>
      </c>
      <c r="K98" s="93" t="s">
        <v>39</v>
      </c>
      <c r="L98" s="93" t="s">
        <v>48</v>
      </c>
      <c r="M98" s="36"/>
      <c r="N98" s="36"/>
    </row>
    <row r="99" spans="1:14" s="106" customFormat="1" ht="12" customHeight="1" x14ac:dyDescent="0.2">
      <c r="A99" s="88"/>
      <c r="B99" s="88" t="s">
        <v>87</v>
      </c>
      <c r="C99" s="94" t="s">
        <v>866</v>
      </c>
      <c r="D99" s="133" t="s">
        <v>703</v>
      </c>
      <c r="E99" s="136">
        <v>2033.66</v>
      </c>
      <c r="F99" s="136">
        <v>8283.2900000000009</v>
      </c>
      <c r="G99" s="136">
        <v>5894</v>
      </c>
      <c r="H99" s="136">
        <v>5939.1</v>
      </c>
      <c r="I99" s="136">
        <v>3541.13</v>
      </c>
      <c r="J99" s="136">
        <v>15411.64</v>
      </c>
      <c r="K99" s="136">
        <v>9052.32</v>
      </c>
      <c r="L99" s="136">
        <v>9327.4599999999991</v>
      </c>
      <c r="M99" s="35"/>
      <c r="N99" s="35"/>
    </row>
    <row r="100" spans="1:14" s="106" customFormat="1" ht="12" customHeight="1" x14ac:dyDescent="0.2">
      <c r="A100" s="88"/>
      <c r="B100" s="88" t="s">
        <v>12</v>
      </c>
      <c r="C100" s="94" t="s">
        <v>867</v>
      </c>
      <c r="D100" s="133" t="s">
        <v>703</v>
      </c>
      <c r="E100" s="136">
        <v>0</v>
      </c>
      <c r="F100" s="136">
        <v>8837.43</v>
      </c>
      <c r="G100" s="136">
        <v>6477.98</v>
      </c>
      <c r="H100" s="136">
        <v>6522.77</v>
      </c>
      <c r="I100" s="136">
        <v>0</v>
      </c>
      <c r="J100" s="136">
        <v>11904.61</v>
      </c>
      <c r="K100" s="136">
        <v>9678.91</v>
      </c>
      <c r="L100" s="136">
        <v>9790.5300000000007</v>
      </c>
      <c r="M100" s="35"/>
      <c r="N100" s="35"/>
    </row>
    <row r="101" spans="1:14" s="106" customFormat="1" ht="12" customHeight="1" x14ac:dyDescent="0.2">
      <c r="A101" s="88"/>
      <c r="B101" s="88" t="s">
        <v>47</v>
      </c>
      <c r="C101" s="94" t="s">
        <v>868</v>
      </c>
      <c r="D101" s="133" t="s">
        <v>703</v>
      </c>
      <c r="E101" s="136">
        <v>5197.45</v>
      </c>
      <c r="F101" s="136">
        <v>11019.76</v>
      </c>
      <c r="G101" s="136">
        <v>7040.55</v>
      </c>
      <c r="H101" s="136">
        <v>8611.58</v>
      </c>
      <c r="I101" s="136">
        <v>9054.1200000000008</v>
      </c>
      <c r="J101" s="136">
        <v>17764.36</v>
      </c>
      <c r="K101" s="136">
        <v>9724.51</v>
      </c>
      <c r="L101" s="136">
        <v>14541.73</v>
      </c>
      <c r="M101" s="35"/>
      <c r="N101" s="35"/>
    </row>
    <row r="102" spans="1:14" s="106" customFormat="1" ht="12" customHeight="1" x14ac:dyDescent="0.2">
      <c r="A102" s="88"/>
      <c r="B102" s="88" t="s">
        <v>13</v>
      </c>
      <c r="C102" s="94" t="s">
        <v>869</v>
      </c>
      <c r="D102" s="133" t="s">
        <v>703</v>
      </c>
      <c r="E102" s="136">
        <v>6563.67</v>
      </c>
      <c r="F102" s="136">
        <v>5301.79</v>
      </c>
      <c r="G102" s="136">
        <v>5794.6</v>
      </c>
      <c r="H102" s="136">
        <v>5408</v>
      </c>
      <c r="I102" s="136">
        <v>9721.58</v>
      </c>
      <c r="J102" s="136">
        <v>9174.5300000000007</v>
      </c>
      <c r="K102" s="136">
        <v>7719.21</v>
      </c>
      <c r="L102" s="136">
        <v>8811.84</v>
      </c>
      <c r="M102" s="35"/>
      <c r="N102" s="35"/>
    </row>
    <row r="103" spans="1:14" s="106" customFormat="1" ht="12" customHeight="1" x14ac:dyDescent="0.2">
      <c r="A103" s="88"/>
      <c r="B103" s="88" t="s">
        <v>89</v>
      </c>
      <c r="C103" s="94" t="s">
        <v>870</v>
      </c>
      <c r="D103" s="133" t="s">
        <v>703</v>
      </c>
      <c r="E103" s="136">
        <v>3557.15</v>
      </c>
      <c r="F103" s="136">
        <v>10999.64</v>
      </c>
      <c r="G103" s="136">
        <v>5075.58</v>
      </c>
      <c r="H103" s="136">
        <v>8855.94</v>
      </c>
      <c r="I103" s="136">
        <v>6735.63</v>
      </c>
      <c r="J103" s="136">
        <v>19078.97</v>
      </c>
      <c r="K103" s="136">
        <v>17557.400000000001</v>
      </c>
      <c r="L103" s="136">
        <v>16684.93</v>
      </c>
    </row>
    <row r="104" spans="1:14" s="106" customFormat="1" ht="12" customHeight="1" x14ac:dyDescent="0.2">
      <c r="A104" s="88"/>
      <c r="B104" s="88" t="s">
        <v>16</v>
      </c>
      <c r="C104" s="94" t="s">
        <v>871</v>
      </c>
      <c r="D104" s="133" t="s">
        <v>703</v>
      </c>
      <c r="E104" s="136">
        <v>3706.59</v>
      </c>
      <c r="F104" s="136">
        <v>7372.03</v>
      </c>
      <c r="G104" s="136">
        <v>8269.86</v>
      </c>
      <c r="H104" s="136">
        <v>5000</v>
      </c>
      <c r="I104" s="136">
        <v>6269.02</v>
      </c>
      <c r="J104" s="136">
        <v>12175.17</v>
      </c>
      <c r="K104" s="136">
        <v>10189.93</v>
      </c>
      <c r="L104" s="136">
        <v>8977.2800000000007</v>
      </c>
    </row>
    <row r="105" spans="1:14" s="106" customFormat="1" ht="12" customHeight="1" x14ac:dyDescent="0.2">
      <c r="A105" s="88"/>
      <c r="B105" s="88" t="s">
        <v>17</v>
      </c>
      <c r="C105" s="94" t="s">
        <v>872</v>
      </c>
      <c r="D105" s="133" t="s">
        <v>703</v>
      </c>
      <c r="E105" s="136">
        <v>2722.63</v>
      </c>
      <c r="F105" s="136">
        <v>12581.9</v>
      </c>
      <c r="G105" s="136">
        <v>5196.28</v>
      </c>
      <c r="H105" s="136">
        <v>8782.7999999999993</v>
      </c>
      <c r="I105" s="136">
        <v>9394.92</v>
      </c>
      <c r="J105" s="136">
        <v>17401.87</v>
      </c>
      <c r="K105" s="136">
        <v>7848.74</v>
      </c>
      <c r="L105" s="136">
        <v>14185.61</v>
      </c>
    </row>
    <row r="106" spans="1:14" s="106" customFormat="1" ht="12" customHeight="1" x14ac:dyDescent="0.2">
      <c r="A106" s="88"/>
      <c r="B106" s="88" t="s">
        <v>4</v>
      </c>
      <c r="C106" s="94" t="s">
        <v>873</v>
      </c>
      <c r="D106" s="133" t="s">
        <v>703</v>
      </c>
      <c r="E106" s="136">
        <v>3896.83</v>
      </c>
      <c r="F106" s="136">
        <v>10258.219999999999</v>
      </c>
      <c r="G106" s="136">
        <v>6120.6</v>
      </c>
      <c r="H106" s="136">
        <v>7500.05</v>
      </c>
      <c r="I106" s="136">
        <v>7501.88</v>
      </c>
      <c r="J106" s="136">
        <v>17109.29</v>
      </c>
      <c r="K106" s="136">
        <v>9251.43</v>
      </c>
      <c r="L106" s="136">
        <v>12960.41</v>
      </c>
    </row>
    <row r="107" spans="1:14" s="125" customFormat="1" ht="12" customHeight="1" x14ac:dyDescent="0.2">
      <c r="C107" s="101"/>
      <c r="D107" s="129"/>
      <c r="E107" s="130"/>
      <c r="F107" s="130"/>
      <c r="G107" s="130"/>
      <c r="H107" s="130"/>
      <c r="I107" s="130"/>
      <c r="J107" s="130"/>
    </row>
    <row r="108" spans="1:14" s="125" customFormat="1" ht="12" customHeight="1" x14ac:dyDescent="0.2">
      <c r="C108" s="101"/>
      <c r="D108" s="129"/>
      <c r="E108" s="130"/>
      <c r="F108" s="130"/>
      <c r="G108" s="130"/>
      <c r="H108" s="130"/>
      <c r="I108" s="130"/>
      <c r="J108" s="130"/>
    </row>
    <row r="109" spans="1:14" s="125" customFormat="1" ht="12" customHeight="1" x14ac:dyDescent="0.2">
      <c r="C109" s="101"/>
      <c r="D109" s="129"/>
      <c r="E109" s="130"/>
      <c r="F109" s="130"/>
      <c r="G109" s="130"/>
      <c r="H109" s="130"/>
      <c r="I109" s="130"/>
      <c r="J109" s="130"/>
    </row>
    <row r="110" spans="1:14" x14ac:dyDescent="0.2">
      <c r="A110" s="44" t="s">
        <v>631</v>
      </c>
    </row>
    <row r="112" spans="1:14" x14ac:dyDescent="0.2">
      <c r="A112" s="428"/>
      <c r="B112" s="428"/>
      <c r="C112" s="97">
        <v>2010</v>
      </c>
      <c r="D112" s="97">
        <v>2011</v>
      </c>
      <c r="E112" s="97">
        <v>2012</v>
      </c>
      <c r="F112" s="98">
        <v>2013</v>
      </c>
      <c r="G112" s="44">
        <v>2014</v>
      </c>
      <c r="H112" s="44">
        <v>2015</v>
      </c>
    </row>
    <row r="113" spans="1:8" x14ac:dyDescent="0.2">
      <c r="A113" s="24" t="s">
        <v>49</v>
      </c>
      <c r="B113" s="24" t="s">
        <v>630</v>
      </c>
      <c r="C113" s="24"/>
      <c r="D113" s="24"/>
      <c r="E113" s="24"/>
      <c r="F113" s="124">
        <v>283818.23999999999</v>
      </c>
      <c r="G113" s="124">
        <v>730748.17</v>
      </c>
      <c r="H113" s="124">
        <v>921899.74</v>
      </c>
    </row>
    <row r="114" spans="1:8" x14ac:dyDescent="0.2">
      <c r="A114" s="24" t="s">
        <v>50</v>
      </c>
      <c r="B114" s="24" t="s">
        <v>630</v>
      </c>
      <c r="C114" s="24"/>
      <c r="D114" s="24"/>
      <c r="E114" s="24"/>
      <c r="F114" s="124">
        <v>130284.71</v>
      </c>
      <c r="G114" s="124">
        <v>129026.1</v>
      </c>
      <c r="H114" s="124">
        <v>731753.06</v>
      </c>
    </row>
    <row r="115" spans="1:8" x14ac:dyDescent="0.2">
      <c r="A115" s="24" t="s">
        <v>51</v>
      </c>
      <c r="B115" s="24" t="s">
        <v>630</v>
      </c>
      <c r="C115" s="24"/>
      <c r="D115" s="24"/>
      <c r="E115" s="24"/>
      <c r="F115" s="124">
        <v>179190.48</v>
      </c>
      <c r="G115" s="124">
        <v>484235.96</v>
      </c>
      <c r="H115" s="124">
        <v>493462.35</v>
      </c>
    </row>
    <row r="116" spans="1:8" x14ac:dyDescent="0.2">
      <c r="A116" s="24" t="s">
        <v>52</v>
      </c>
      <c r="B116" s="24" t="s">
        <v>630</v>
      </c>
      <c r="C116" s="24"/>
      <c r="D116" s="24"/>
      <c r="E116" s="24"/>
      <c r="F116" s="124">
        <v>766327.76</v>
      </c>
      <c r="G116" s="124">
        <v>893206.41</v>
      </c>
      <c r="H116" s="124">
        <v>808074.87</v>
      </c>
    </row>
    <row r="117" spans="1:8" x14ac:dyDescent="0.2">
      <c r="A117" s="24" t="s">
        <v>53</v>
      </c>
      <c r="B117" s="24" t="s">
        <v>630</v>
      </c>
      <c r="C117" s="24"/>
      <c r="D117" s="24"/>
      <c r="E117" s="24"/>
      <c r="F117" s="124">
        <v>41136.9</v>
      </c>
      <c r="G117" s="124">
        <v>166595.4</v>
      </c>
      <c r="H117" s="124">
        <v>124267.42</v>
      </c>
    </row>
    <row r="118" spans="1:8" x14ac:dyDescent="0.2">
      <c r="A118" s="24" t="s">
        <v>54</v>
      </c>
      <c r="B118" s="24" t="s">
        <v>630</v>
      </c>
      <c r="C118" s="24"/>
      <c r="D118" s="24"/>
      <c r="E118" s="24"/>
      <c r="F118" s="124">
        <v>640891.5</v>
      </c>
      <c r="G118" s="124">
        <v>665888.31999999995</v>
      </c>
      <c r="H118" s="124">
        <v>1517993.8</v>
      </c>
    </row>
    <row r="119" spans="1:8" x14ac:dyDescent="0.2">
      <c r="A119" s="24" t="s">
        <v>55</v>
      </c>
      <c r="B119" s="24" t="s">
        <v>630</v>
      </c>
      <c r="C119" s="24"/>
      <c r="D119" s="24"/>
      <c r="E119" s="24"/>
      <c r="F119" s="124">
        <v>275516.46999999997</v>
      </c>
      <c r="G119" s="124">
        <v>306484.69</v>
      </c>
      <c r="H119" s="124">
        <v>315562.96999999997</v>
      </c>
    </row>
    <row r="120" spans="1:8" x14ac:dyDescent="0.2">
      <c r="A120" s="24" t="s">
        <v>56</v>
      </c>
      <c r="B120" s="24" t="s">
        <v>630</v>
      </c>
      <c r="C120" s="24"/>
      <c r="D120" s="24"/>
      <c r="E120" s="24"/>
      <c r="F120" s="124">
        <v>290094.53999999998</v>
      </c>
      <c r="G120" s="124">
        <v>398626.58</v>
      </c>
      <c r="H120" s="124">
        <v>391259.5</v>
      </c>
    </row>
    <row r="121" spans="1:8" x14ac:dyDescent="0.2">
      <c r="A121" s="24" t="s">
        <v>57</v>
      </c>
      <c r="B121" s="24" t="s">
        <v>630</v>
      </c>
      <c r="C121" s="24"/>
      <c r="D121" s="24"/>
      <c r="E121" s="24"/>
      <c r="F121" s="124">
        <v>999161.46</v>
      </c>
      <c r="G121" s="124">
        <v>1457286.16</v>
      </c>
      <c r="H121" s="124">
        <v>1722466.09</v>
      </c>
    </row>
    <row r="122" spans="1:8" x14ac:dyDescent="0.2">
      <c r="A122" s="24" t="s">
        <v>58</v>
      </c>
      <c r="B122" s="24" t="s">
        <v>630</v>
      </c>
      <c r="C122" s="24"/>
      <c r="D122" s="24"/>
      <c r="E122" s="24"/>
      <c r="F122" s="124">
        <v>746774.69</v>
      </c>
      <c r="G122" s="124">
        <v>686820.21</v>
      </c>
      <c r="H122" s="124">
        <v>90102.83</v>
      </c>
    </row>
    <row r="123" spans="1:8" x14ac:dyDescent="0.2">
      <c r="A123" s="24" t="s">
        <v>59</v>
      </c>
      <c r="B123" s="24" t="s">
        <v>630</v>
      </c>
      <c r="C123" s="24"/>
      <c r="D123" s="24"/>
      <c r="E123" s="24"/>
      <c r="F123" s="124">
        <v>659193.59</v>
      </c>
      <c r="G123" s="124">
        <v>726319.2</v>
      </c>
      <c r="H123" s="124"/>
    </row>
    <row r="124" spans="1:8" x14ac:dyDescent="0.2">
      <c r="A124" s="24" t="s">
        <v>60</v>
      </c>
      <c r="B124" s="24" t="s">
        <v>630</v>
      </c>
      <c r="C124" s="24"/>
      <c r="D124" s="24"/>
      <c r="E124" s="24"/>
      <c r="F124" s="124">
        <v>2643995.02</v>
      </c>
      <c r="G124" s="124">
        <v>3081523.44</v>
      </c>
      <c r="H124" s="124">
        <v>4100935.98</v>
      </c>
    </row>
    <row r="125" spans="1:8" x14ac:dyDescent="0.2">
      <c r="A125" s="24" t="s">
        <v>61</v>
      </c>
      <c r="B125" s="24" t="s">
        <v>630</v>
      </c>
      <c r="C125" s="24"/>
      <c r="D125" s="24"/>
      <c r="E125" s="24"/>
      <c r="F125" s="124">
        <v>25098</v>
      </c>
      <c r="G125" s="124">
        <v>76744.23</v>
      </c>
      <c r="H125" s="124">
        <v>259648.47</v>
      </c>
    </row>
    <row r="126" spans="1:8" x14ac:dyDescent="0.2">
      <c r="A126" s="24" t="s">
        <v>62</v>
      </c>
      <c r="B126" s="24" t="s">
        <v>630</v>
      </c>
      <c r="C126" s="24"/>
      <c r="D126" s="24"/>
      <c r="E126" s="24"/>
      <c r="F126" s="124">
        <v>222654.67</v>
      </c>
      <c r="G126" s="124">
        <v>242243.53</v>
      </c>
      <c r="H126" s="124">
        <v>193114.84</v>
      </c>
    </row>
    <row r="127" spans="1:8" x14ac:dyDescent="0.2">
      <c r="A127" s="24" t="s">
        <v>63</v>
      </c>
      <c r="B127" s="24" t="s">
        <v>630</v>
      </c>
      <c r="C127" s="24"/>
      <c r="D127" s="24"/>
      <c r="E127" s="24"/>
      <c r="F127" s="124">
        <v>953935.25</v>
      </c>
      <c r="G127" s="124">
        <v>1192061.1200000001</v>
      </c>
      <c r="H127" s="124">
        <v>1660880.76</v>
      </c>
    </row>
    <row r="128" spans="1:8" x14ac:dyDescent="0.2">
      <c r="A128" s="24" t="s">
        <v>64</v>
      </c>
      <c r="B128" s="24" t="s">
        <v>630</v>
      </c>
      <c r="C128" s="24"/>
      <c r="D128" s="24"/>
      <c r="E128" s="24"/>
      <c r="F128" s="124">
        <v>1355543.97</v>
      </c>
      <c r="G128" s="124">
        <v>1483254.95</v>
      </c>
      <c r="H128" s="124">
        <v>421529.37</v>
      </c>
    </row>
    <row r="129" spans="1:8" x14ac:dyDescent="0.2">
      <c r="A129" s="24" t="s">
        <v>65</v>
      </c>
      <c r="B129" s="24" t="s">
        <v>630</v>
      </c>
      <c r="C129" s="24"/>
      <c r="D129" s="24"/>
      <c r="E129" s="24"/>
      <c r="F129" s="124">
        <v>653217.11</v>
      </c>
      <c r="G129" s="124">
        <v>853955.13</v>
      </c>
      <c r="H129" s="124">
        <v>1227941.31</v>
      </c>
    </row>
    <row r="130" spans="1:8" x14ac:dyDescent="0.2">
      <c r="A130" s="24" t="s">
        <v>66</v>
      </c>
      <c r="B130" s="24" t="s">
        <v>630</v>
      </c>
      <c r="C130" s="24"/>
      <c r="D130" s="24"/>
      <c r="E130" s="24"/>
      <c r="F130" s="124">
        <v>327693.84000000003</v>
      </c>
      <c r="G130" s="124">
        <v>369854.33</v>
      </c>
      <c r="H130" s="124">
        <v>311660.81</v>
      </c>
    </row>
    <row r="131" spans="1:8" x14ac:dyDescent="0.2">
      <c r="A131" s="24" t="s">
        <v>67</v>
      </c>
      <c r="B131" s="24" t="s">
        <v>630</v>
      </c>
      <c r="C131" s="24"/>
      <c r="D131" s="24"/>
      <c r="E131" s="24"/>
      <c r="F131" s="124">
        <v>7369.28</v>
      </c>
      <c r="G131" s="124">
        <v>262103.75</v>
      </c>
      <c r="H131" s="124">
        <v>142308.24</v>
      </c>
    </row>
    <row r="132" spans="1:8" x14ac:dyDescent="0.2">
      <c r="A132" s="24" t="s">
        <v>68</v>
      </c>
      <c r="B132" s="24" t="s">
        <v>630</v>
      </c>
      <c r="C132" s="24"/>
      <c r="D132" s="24"/>
      <c r="E132" s="24"/>
      <c r="F132" s="124">
        <v>1190586.78</v>
      </c>
      <c r="G132" s="124">
        <v>1113546.7</v>
      </c>
      <c r="H132" s="124">
        <v>1080818.57</v>
      </c>
    </row>
    <row r="133" spans="1:8" x14ac:dyDescent="0.2">
      <c r="A133" s="24" t="s">
        <v>69</v>
      </c>
      <c r="B133" s="24" t="s">
        <v>630</v>
      </c>
      <c r="C133" s="24"/>
      <c r="D133" s="24"/>
      <c r="E133" s="24"/>
      <c r="F133" s="124">
        <v>448294.54</v>
      </c>
      <c r="G133" s="124">
        <v>578715.88</v>
      </c>
      <c r="H133" s="124">
        <v>423023</v>
      </c>
    </row>
    <row r="134" spans="1:8" x14ac:dyDescent="0.2">
      <c r="A134" s="24" t="s">
        <v>70</v>
      </c>
      <c r="B134" s="24" t="s">
        <v>630</v>
      </c>
      <c r="C134" s="24"/>
      <c r="D134" s="24"/>
      <c r="E134" s="24"/>
      <c r="F134" s="124">
        <v>239142.85</v>
      </c>
      <c r="G134" s="124">
        <v>224964.63</v>
      </c>
      <c r="H134" s="124">
        <v>294656.65999999997</v>
      </c>
    </row>
    <row r="135" spans="1:8" x14ac:dyDescent="0.2">
      <c r="A135" s="24" t="s">
        <v>71</v>
      </c>
      <c r="B135" s="24" t="s">
        <v>630</v>
      </c>
      <c r="C135" s="24"/>
      <c r="D135" s="24"/>
      <c r="E135" s="24"/>
      <c r="F135" s="124">
        <v>163314</v>
      </c>
      <c r="G135" s="124">
        <v>157031.29</v>
      </c>
      <c r="H135" s="124">
        <v>141752.24</v>
      </c>
    </row>
    <row r="136" spans="1:8" x14ac:dyDescent="0.2">
      <c r="A136" s="24" t="s">
        <v>72</v>
      </c>
      <c r="B136" s="24" t="s">
        <v>630</v>
      </c>
      <c r="C136" s="24"/>
      <c r="D136" s="24"/>
      <c r="E136" s="24"/>
      <c r="F136" s="124">
        <v>658215.53</v>
      </c>
      <c r="G136" s="124">
        <v>898742.6</v>
      </c>
      <c r="H136" s="124">
        <v>956335.46</v>
      </c>
    </row>
    <row r="137" spans="1:8" x14ac:dyDescent="0.2">
      <c r="A137" s="24" t="s">
        <v>73</v>
      </c>
      <c r="B137" s="24" t="s">
        <v>630</v>
      </c>
      <c r="C137" s="24"/>
      <c r="D137" s="24"/>
      <c r="E137" s="24"/>
      <c r="F137" s="124">
        <v>171418.08</v>
      </c>
      <c r="G137" s="124">
        <v>231391.6</v>
      </c>
      <c r="H137" s="124">
        <v>229634.22</v>
      </c>
    </row>
    <row r="138" spans="1:8" x14ac:dyDescent="0.2">
      <c r="A138" s="24" t="s">
        <v>74</v>
      </c>
      <c r="B138" s="24" t="s">
        <v>630</v>
      </c>
      <c r="C138" s="24"/>
      <c r="D138" s="24"/>
      <c r="E138" s="24"/>
      <c r="F138" s="124">
        <v>1037674.26</v>
      </c>
      <c r="G138" s="124">
        <v>1239550.76</v>
      </c>
      <c r="H138" s="124">
        <v>539378.16</v>
      </c>
    </row>
    <row r="139" spans="1:8" x14ac:dyDescent="0.2">
      <c r="A139" s="24" t="s">
        <v>75</v>
      </c>
      <c r="B139" s="24" t="s">
        <v>630</v>
      </c>
      <c r="C139" s="24"/>
      <c r="D139" s="24"/>
      <c r="E139" s="24"/>
      <c r="F139" s="124">
        <v>188972.27</v>
      </c>
      <c r="G139" s="124">
        <v>230173.71</v>
      </c>
      <c r="H139" s="124">
        <v>149482.47</v>
      </c>
    </row>
    <row r="140" spans="1:8" x14ac:dyDescent="0.2">
      <c r="A140" s="24" t="s">
        <v>76</v>
      </c>
      <c r="B140" s="24" t="s">
        <v>630</v>
      </c>
      <c r="C140" s="24"/>
      <c r="D140" s="24"/>
      <c r="E140" s="24"/>
      <c r="F140" s="124">
        <v>263727.58</v>
      </c>
      <c r="G140" s="124">
        <v>322184.40999999997</v>
      </c>
      <c r="H140" s="124">
        <v>206398.2</v>
      </c>
    </row>
    <row r="141" spans="1:8" x14ac:dyDescent="0.2">
      <c r="A141" s="24" t="s">
        <v>77</v>
      </c>
      <c r="B141" s="24" t="s">
        <v>630</v>
      </c>
      <c r="C141" s="24"/>
      <c r="D141" s="24"/>
      <c r="E141" s="24"/>
      <c r="F141" s="124">
        <v>822907.2</v>
      </c>
      <c r="G141" s="124">
        <v>795045.17</v>
      </c>
      <c r="H141" s="124">
        <v>832538.42</v>
      </c>
    </row>
    <row r="142" spans="1:8" x14ac:dyDescent="0.2">
      <c r="A142" s="24" t="s">
        <v>78</v>
      </c>
      <c r="B142" s="24" t="s">
        <v>630</v>
      </c>
      <c r="C142" s="24"/>
      <c r="D142" s="24"/>
      <c r="E142" s="24"/>
      <c r="F142" s="124">
        <v>468550.55</v>
      </c>
      <c r="G142" s="124">
        <v>547147.13</v>
      </c>
      <c r="H142" s="124">
        <v>561665.51</v>
      </c>
    </row>
    <row r="143" spans="1:8" x14ac:dyDescent="0.2">
      <c r="A143" s="24" t="s">
        <v>79</v>
      </c>
      <c r="B143" s="24" t="s">
        <v>630</v>
      </c>
      <c r="C143" s="24"/>
      <c r="D143" s="24"/>
      <c r="E143" s="24"/>
      <c r="F143" s="124">
        <v>100717.44</v>
      </c>
      <c r="G143" s="124">
        <v>78951.960000000006</v>
      </c>
      <c r="H143" s="124">
        <v>119009.27</v>
      </c>
    </row>
    <row r="144" spans="1:8" x14ac:dyDescent="0.2">
      <c r="A144" s="24" t="s">
        <v>80</v>
      </c>
      <c r="B144" s="24" t="s">
        <v>630</v>
      </c>
      <c r="C144" s="24"/>
      <c r="D144" s="24"/>
      <c r="E144" s="24"/>
      <c r="F144" s="124">
        <v>135126.95000000001</v>
      </c>
      <c r="G144" s="124">
        <v>160668.59</v>
      </c>
      <c r="H144" s="124">
        <v>169957.37</v>
      </c>
    </row>
    <row r="145" spans="1:13" x14ac:dyDescent="0.2">
      <c r="A145" s="24" t="s">
        <v>4</v>
      </c>
      <c r="B145" s="24" t="s">
        <v>630</v>
      </c>
      <c r="C145" s="24"/>
      <c r="D145" s="24"/>
      <c r="E145" s="24"/>
      <c r="F145" s="124">
        <v>17090545.510000002</v>
      </c>
      <c r="G145" s="124">
        <v>20785092.109999999</v>
      </c>
      <c r="H145" s="313">
        <v>21139511.949999999</v>
      </c>
    </row>
    <row r="149" spans="1:13" x14ac:dyDescent="0.2">
      <c r="A149" s="44" t="s">
        <v>679</v>
      </c>
    </row>
    <row r="151" spans="1:13" x14ac:dyDescent="0.2">
      <c r="B151" s="5">
        <v>2010</v>
      </c>
      <c r="C151" s="5">
        <v>2010</v>
      </c>
      <c r="D151" s="5">
        <v>2011</v>
      </c>
      <c r="E151" s="5">
        <v>2011</v>
      </c>
      <c r="F151" s="5">
        <v>2012</v>
      </c>
      <c r="G151" s="5">
        <v>2012</v>
      </c>
      <c r="H151" s="5">
        <v>2013</v>
      </c>
      <c r="I151" s="5">
        <v>2013</v>
      </c>
      <c r="J151" s="5">
        <v>2014</v>
      </c>
      <c r="K151" s="5">
        <v>2014</v>
      </c>
      <c r="L151" s="5">
        <v>2015</v>
      </c>
      <c r="M151" s="5">
        <v>2015</v>
      </c>
    </row>
    <row r="152" spans="1:13" x14ac:dyDescent="0.2">
      <c r="B152" s="5" t="s">
        <v>596</v>
      </c>
      <c r="C152" s="5" t="s">
        <v>39</v>
      </c>
      <c r="D152" s="5" t="s">
        <v>596</v>
      </c>
      <c r="E152" s="5" t="s">
        <v>39</v>
      </c>
      <c r="F152" s="5" t="s">
        <v>596</v>
      </c>
      <c r="G152" s="5" t="s">
        <v>39</v>
      </c>
      <c r="H152" s="5" t="s">
        <v>596</v>
      </c>
      <c r="I152" s="5" t="s">
        <v>39</v>
      </c>
      <c r="J152" s="5" t="s">
        <v>596</v>
      </c>
      <c r="K152" s="5" t="s">
        <v>39</v>
      </c>
      <c r="L152" s="5" t="s">
        <v>596</v>
      </c>
      <c r="M152" s="5" t="s">
        <v>39</v>
      </c>
    </row>
    <row r="153" spans="1:13" x14ac:dyDescent="0.2">
      <c r="A153" s="44" t="s">
        <v>49</v>
      </c>
      <c r="B153" s="5">
        <v>78</v>
      </c>
      <c r="C153" s="5">
        <v>13</v>
      </c>
      <c r="D153" s="5">
        <v>92</v>
      </c>
      <c r="E153" s="5">
        <v>14</v>
      </c>
      <c r="F153" s="5">
        <v>116</v>
      </c>
      <c r="G153" s="5">
        <v>20</v>
      </c>
      <c r="H153" s="5">
        <v>122</v>
      </c>
      <c r="I153" s="5">
        <v>40</v>
      </c>
      <c r="J153" s="5">
        <v>125</v>
      </c>
      <c r="K153" s="5">
        <v>69</v>
      </c>
      <c r="L153" s="5">
        <v>136</v>
      </c>
      <c r="M153" s="5">
        <v>99</v>
      </c>
    </row>
    <row r="154" spans="1:13" x14ac:dyDescent="0.2">
      <c r="A154" s="44" t="s">
        <v>50</v>
      </c>
      <c r="B154" s="5">
        <v>77</v>
      </c>
      <c r="C154" s="5">
        <v>42</v>
      </c>
      <c r="D154" s="5">
        <v>85</v>
      </c>
      <c r="E154" s="5">
        <v>43</v>
      </c>
      <c r="F154" s="5">
        <v>104</v>
      </c>
      <c r="G154" s="5">
        <v>58</v>
      </c>
      <c r="H154" s="5">
        <v>105</v>
      </c>
      <c r="I154" s="5">
        <v>105</v>
      </c>
      <c r="J154" s="5">
        <v>115</v>
      </c>
      <c r="K154" s="5">
        <v>168</v>
      </c>
      <c r="L154" s="5">
        <v>87</v>
      </c>
      <c r="M154" s="5">
        <v>126</v>
      </c>
    </row>
    <row r="155" spans="1:13" x14ac:dyDescent="0.2">
      <c r="A155" s="44" t="s">
        <v>51</v>
      </c>
      <c r="B155" s="5">
        <v>32</v>
      </c>
      <c r="C155" s="5">
        <v>12</v>
      </c>
      <c r="D155" s="5">
        <v>29</v>
      </c>
      <c r="E155" s="5">
        <v>12</v>
      </c>
      <c r="F155" s="5">
        <v>27</v>
      </c>
      <c r="G155" s="5">
        <v>13</v>
      </c>
      <c r="H155" s="5">
        <v>11</v>
      </c>
      <c r="I155" s="5">
        <v>11</v>
      </c>
      <c r="J155" s="5">
        <v>36</v>
      </c>
      <c r="K155" s="5">
        <v>25</v>
      </c>
      <c r="L155" s="5">
        <v>51</v>
      </c>
      <c r="M155" s="5">
        <v>41</v>
      </c>
    </row>
    <row r="156" spans="1:13" x14ac:dyDescent="0.2">
      <c r="A156" s="44" t="s">
        <v>52</v>
      </c>
      <c r="B156" s="5">
        <v>72</v>
      </c>
      <c r="C156" s="5">
        <v>63</v>
      </c>
      <c r="D156" s="5">
        <v>73</v>
      </c>
      <c r="E156" s="5">
        <v>56</v>
      </c>
      <c r="F156" s="5">
        <v>73</v>
      </c>
      <c r="G156" s="5">
        <v>62</v>
      </c>
      <c r="H156" s="5">
        <v>60</v>
      </c>
      <c r="I156" s="5">
        <v>73</v>
      </c>
      <c r="J156" s="5">
        <v>54</v>
      </c>
      <c r="K156" s="5">
        <v>63</v>
      </c>
      <c r="L156" s="5">
        <v>54</v>
      </c>
      <c r="M156" s="5">
        <v>68</v>
      </c>
    </row>
    <row r="157" spans="1:13" x14ac:dyDescent="0.2">
      <c r="A157" s="44" t="s">
        <v>53</v>
      </c>
      <c r="B157" s="5">
        <v>18</v>
      </c>
      <c r="C157" s="5">
        <v>19</v>
      </c>
      <c r="D157" s="5">
        <v>21</v>
      </c>
      <c r="E157" s="5">
        <v>13</v>
      </c>
      <c r="F157" s="5">
        <v>21</v>
      </c>
      <c r="G157" s="5">
        <v>9</v>
      </c>
      <c r="H157" s="5">
        <v>22</v>
      </c>
      <c r="I157" s="5">
        <v>10</v>
      </c>
      <c r="J157" s="5">
        <v>19</v>
      </c>
      <c r="K157" s="5">
        <v>17</v>
      </c>
      <c r="L157" s="5">
        <v>19</v>
      </c>
      <c r="M157" s="5">
        <v>24</v>
      </c>
    </row>
    <row r="158" spans="1:13" x14ac:dyDescent="0.2">
      <c r="A158" s="44" t="s">
        <v>54</v>
      </c>
      <c r="B158" s="5">
        <v>76</v>
      </c>
      <c r="C158" s="5">
        <v>44</v>
      </c>
      <c r="D158" s="5">
        <v>73</v>
      </c>
      <c r="E158" s="5">
        <v>57</v>
      </c>
      <c r="F158" s="5">
        <v>118</v>
      </c>
      <c r="G158" s="5">
        <v>72</v>
      </c>
      <c r="H158" s="5">
        <v>149</v>
      </c>
      <c r="I158" s="5">
        <v>81</v>
      </c>
      <c r="J158" s="5">
        <v>62</v>
      </c>
      <c r="K158" s="5">
        <v>66</v>
      </c>
      <c r="L158" s="5">
        <v>146</v>
      </c>
      <c r="M158" s="5">
        <v>120</v>
      </c>
    </row>
    <row r="159" spans="1:13" x14ac:dyDescent="0.2">
      <c r="A159" s="44" t="s">
        <v>55</v>
      </c>
      <c r="B159" s="5">
        <v>28</v>
      </c>
      <c r="C159" s="5">
        <v>19</v>
      </c>
      <c r="D159" s="5">
        <v>24</v>
      </c>
      <c r="E159" s="5">
        <v>17</v>
      </c>
      <c r="F159" s="5">
        <v>22</v>
      </c>
      <c r="G159" s="5">
        <v>21</v>
      </c>
      <c r="H159" s="5">
        <v>23</v>
      </c>
      <c r="I159" s="5">
        <v>19</v>
      </c>
      <c r="J159" s="5">
        <v>25</v>
      </c>
      <c r="K159" s="5">
        <v>17</v>
      </c>
      <c r="L159" s="5">
        <v>22</v>
      </c>
      <c r="M159" s="5">
        <v>17</v>
      </c>
    </row>
    <row r="160" spans="1:13" x14ac:dyDescent="0.2">
      <c r="A160" s="44" t="s">
        <v>56</v>
      </c>
      <c r="B160" s="5">
        <v>44</v>
      </c>
      <c r="C160" s="5">
        <v>9</v>
      </c>
      <c r="D160" s="5">
        <v>50</v>
      </c>
      <c r="E160" s="5">
        <v>12</v>
      </c>
      <c r="F160" s="5">
        <v>63</v>
      </c>
      <c r="G160" s="5">
        <v>22</v>
      </c>
      <c r="H160" s="5">
        <v>69</v>
      </c>
      <c r="I160" s="5">
        <v>33</v>
      </c>
      <c r="J160" s="5">
        <v>72</v>
      </c>
      <c r="K160" s="5">
        <v>48</v>
      </c>
      <c r="L160" s="5">
        <v>80</v>
      </c>
      <c r="M160" s="5">
        <v>51</v>
      </c>
    </row>
    <row r="161" spans="1:13" x14ac:dyDescent="0.2">
      <c r="A161" s="44" t="s">
        <v>57</v>
      </c>
      <c r="B161" s="5">
        <v>19</v>
      </c>
      <c r="C161" s="5">
        <v>36</v>
      </c>
      <c r="D161" s="5">
        <v>26</v>
      </c>
      <c r="E161" s="5">
        <v>63</v>
      </c>
      <c r="F161" s="5">
        <v>28</v>
      </c>
      <c r="G161" s="5">
        <v>80</v>
      </c>
      <c r="H161" s="5">
        <v>37</v>
      </c>
      <c r="I161" s="5">
        <v>114</v>
      </c>
      <c r="J161" s="5">
        <v>40</v>
      </c>
      <c r="K161" s="5">
        <v>135</v>
      </c>
      <c r="L161" s="5">
        <v>45</v>
      </c>
      <c r="M161" s="5">
        <v>124</v>
      </c>
    </row>
    <row r="162" spans="1:13" x14ac:dyDescent="0.2">
      <c r="A162" s="44" t="s">
        <v>58</v>
      </c>
      <c r="B162" s="5">
        <v>63</v>
      </c>
      <c r="C162" s="5">
        <v>96</v>
      </c>
      <c r="D162" s="5">
        <v>61</v>
      </c>
      <c r="E162" s="5">
        <v>96</v>
      </c>
      <c r="F162" s="5">
        <v>83</v>
      </c>
      <c r="G162" s="5">
        <v>105</v>
      </c>
      <c r="H162" s="5">
        <v>79</v>
      </c>
      <c r="I162" s="5">
        <v>82</v>
      </c>
      <c r="J162" s="5">
        <v>80</v>
      </c>
      <c r="K162" s="5">
        <v>82</v>
      </c>
      <c r="L162" s="5">
        <v>18</v>
      </c>
      <c r="M162" s="5">
        <v>13</v>
      </c>
    </row>
    <row r="163" spans="1:13" x14ac:dyDescent="0.2">
      <c r="A163" s="44" t="s">
        <v>59</v>
      </c>
      <c r="B163" s="5">
        <v>40</v>
      </c>
      <c r="C163" s="5">
        <v>15</v>
      </c>
      <c r="D163" s="5">
        <v>46</v>
      </c>
      <c r="E163" s="5">
        <v>12</v>
      </c>
      <c r="F163" s="5">
        <v>62</v>
      </c>
      <c r="G163" s="5">
        <v>25</v>
      </c>
      <c r="H163" s="5">
        <v>125</v>
      </c>
      <c r="I163" s="5">
        <v>48</v>
      </c>
      <c r="J163" s="5">
        <v>145</v>
      </c>
      <c r="K163" s="5">
        <v>58</v>
      </c>
      <c r="L163" s="5"/>
      <c r="M163" s="5"/>
    </row>
    <row r="164" spans="1:13" x14ac:dyDescent="0.2">
      <c r="A164" s="44" t="s">
        <v>60</v>
      </c>
      <c r="B164" s="5">
        <v>311</v>
      </c>
      <c r="C164" s="5">
        <v>124</v>
      </c>
      <c r="D164" s="5">
        <v>475</v>
      </c>
      <c r="E164" s="5">
        <v>188</v>
      </c>
      <c r="F164" s="5">
        <v>533</v>
      </c>
      <c r="G164" s="5">
        <v>274</v>
      </c>
      <c r="H164" s="5">
        <v>561</v>
      </c>
      <c r="I164" s="5">
        <v>353</v>
      </c>
      <c r="J164" s="5">
        <v>573</v>
      </c>
      <c r="K164" s="5">
        <v>425</v>
      </c>
      <c r="L164" s="5">
        <v>677</v>
      </c>
      <c r="M164" s="5">
        <v>507</v>
      </c>
    </row>
    <row r="165" spans="1:13" x14ac:dyDescent="0.2">
      <c r="A165" s="44" t="s">
        <v>61</v>
      </c>
      <c r="B165" s="5">
        <v>13</v>
      </c>
      <c r="C165" s="5" t="s">
        <v>103</v>
      </c>
      <c r="D165" s="5">
        <v>12</v>
      </c>
      <c r="E165" s="5" t="s">
        <v>103</v>
      </c>
      <c r="F165" s="5">
        <v>15</v>
      </c>
      <c r="G165" s="5" t="s">
        <v>103</v>
      </c>
      <c r="H165" s="5">
        <v>24</v>
      </c>
      <c r="I165" s="5" t="s">
        <v>103</v>
      </c>
      <c r="J165" s="5">
        <v>34</v>
      </c>
      <c r="K165" s="5">
        <v>23</v>
      </c>
      <c r="L165" s="5">
        <v>45</v>
      </c>
      <c r="M165" s="5">
        <v>45</v>
      </c>
    </row>
    <row r="166" spans="1:13" x14ac:dyDescent="0.2">
      <c r="A166" s="44" t="s">
        <v>62</v>
      </c>
      <c r="B166" s="5">
        <v>38</v>
      </c>
      <c r="C166" s="5">
        <v>18</v>
      </c>
      <c r="D166" s="5">
        <v>87</v>
      </c>
      <c r="E166" s="5">
        <v>27</v>
      </c>
      <c r="F166" s="5">
        <v>83</v>
      </c>
      <c r="G166" s="5">
        <v>39</v>
      </c>
      <c r="H166" s="5">
        <v>39</v>
      </c>
      <c r="I166" s="5">
        <v>21</v>
      </c>
      <c r="J166" s="5">
        <v>41</v>
      </c>
      <c r="K166" s="5">
        <v>22</v>
      </c>
      <c r="L166" s="5">
        <v>27</v>
      </c>
      <c r="M166" s="5">
        <v>12</v>
      </c>
    </row>
    <row r="167" spans="1:13" x14ac:dyDescent="0.2">
      <c r="A167" s="44" t="s">
        <v>63</v>
      </c>
      <c r="B167" s="5">
        <v>181</v>
      </c>
      <c r="C167" s="5">
        <v>83</v>
      </c>
      <c r="D167" s="5">
        <v>180</v>
      </c>
      <c r="E167" s="5">
        <v>81</v>
      </c>
      <c r="F167" s="5">
        <v>189</v>
      </c>
      <c r="G167" s="5">
        <v>83</v>
      </c>
      <c r="H167" s="5">
        <v>203</v>
      </c>
      <c r="I167" s="5">
        <v>104</v>
      </c>
      <c r="J167" s="5">
        <v>192</v>
      </c>
      <c r="K167" s="5">
        <v>121</v>
      </c>
      <c r="L167" s="5">
        <v>212</v>
      </c>
      <c r="M167" s="5">
        <v>143</v>
      </c>
    </row>
    <row r="168" spans="1:13" x14ac:dyDescent="0.2">
      <c r="A168" s="44" t="s">
        <v>64</v>
      </c>
      <c r="B168" s="5">
        <v>166</v>
      </c>
      <c r="C168" s="5">
        <v>46</v>
      </c>
      <c r="D168" s="5">
        <v>179</v>
      </c>
      <c r="E168" s="5">
        <v>44</v>
      </c>
      <c r="F168" s="5">
        <v>213</v>
      </c>
      <c r="G168" s="5">
        <v>75</v>
      </c>
      <c r="H168" s="5">
        <v>262</v>
      </c>
      <c r="I168" s="5">
        <v>91</v>
      </c>
      <c r="J168" s="5">
        <v>324</v>
      </c>
      <c r="K168" s="5">
        <v>87</v>
      </c>
      <c r="L168" s="5">
        <v>345</v>
      </c>
      <c r="M168" s="5">
        <v>31</v>
      </c>
    </row>
    <row r="169" spans="1:13" x14ac:dyDescent="0.2">
      <c r="A169" s="44" t="s">
        <v>65</v>
      </c>
      <c r="B169" s="5">
        <v>94</v>
      </c>
      <c r="C169" s="5">
        <v>47</v>
      </c>
      <c r="D169" s="5">
        <v>125</v>
      </c>
      <c r="E169" s="5">
        <v>58</v>
      </c>
      <c r="F169" s="5">
        <v>154</v>
      </c>
      <c r="G169" s="5">
        <v>67</v>
      </c>
      <c r="H169" s="5">
        <v>157</v>
      </c>
      <c r="I169" s="5">
        <v>63</v>
      </c>
      <c r="J169" s="5">
        <v>168</v>
      </c>
      <c r="K169" s="5">
        <v>58</v>
      </c>
      <c r="L169" s="5">
        <v>206</v>
      </c>
      <c r="M169" s="5">
        <v>124</v>
      </c>
    </row>
    <row r="170" spans="1:13" x14ac:dyDescent="0.2">
      <c r="A170" s="44" t="s">
        <v>66</v>
      </c>
      <c r="B170" s="5">
        <v>9</v>
      </c>
      <c r="C170" s="5">
        <v>13</v>
      </c>
      <c r="D170" s="5">
        <v>42</v>
      </c>
      <c r="E170" s="5">
        <v>23</v>
      </c>
      <c r="F170" s="5">
        <v>47</v>
      </c>
      <c r="G170" s="5">
        <v>30</v>
      </c>
      <c r="H170" s="5">
        <v>44</v>
      </c>
      <c r="I170" s="5">
        <v>36</v>
      </c>
      <c r="J170" s="5">
        <v>51</v>
      </c>
      <c r="K170" s="5">
        <v>40</v>
      </c>
      <c r="L170" s="5">
        <v>30</v>
      </c>
      <c r="M170" s="5">
        <v>35</v>
      </c>
    </row>
    <row r="171" spans="1:13" x14ac:dyDescent="0.2">
      <c r="A171" s="44" t="s">
        <v>67</v>
      </c>
      <c r="B171" s="5">
        <v>37</v>
      </c>
      <c r="C171" s="5">
        <v>32</v>
      </c>
      <c r="D171" s="5">
        <v>40</v>
      </c>
      <c r="E171" s="5">
        <v>39</v>
      </c>
      <c r="F171" s="5">
        <v>33</v>
      </c>
      <c r="G171" s="5">
        <v>29</v>
      </c>
      <c r="H171" s="5">
        <v>40</v>
      </c>
      <c r="I171" s="5">
        <v>29</v>
      </c>
      <c r="J171" s="5">
        <v>45</v>
      </c>
      <c r="K171" s="5">
        <v>35</v>
      </c>
      <c r="L171" s="5">
        <v>44</v>
      </c>
      <c r="M171" s="5">
        <v>17</v>
      </c>
    </row>
    <row r="172" spans="1:13" x14ac:dyDescent="0.2">
      <c r="A172" s="44" t="s">
        <v>68</v>
      </c>
      <c r="B172" s="5">
        <v>23</v>
      </c>
      <c r="C172" s="5">
        <v>16</v>
      </c>
      <c r="D172" s="5">
        <v>34</v>
      </c>
      <c r="E172" s="5">
        <v>94</v>
      </c>
      <c r="F172" s="5">
        <v>33</v>
      </c>
      <c r="G172" s="5">
        <v>101</v>
      </c>
      <c r="H172" s="5">
        <v>36</v>
      </c>
      <c r="I172" s="5">
        <v>100</v>
      </c>
      <c r="J172" s="5">
        <v>43</v>
      </c>
      <c r="K172" s="5">
        <v>106</v>
      </c>
      <c r="L172" s="5">
        <v>80</v>
      </c>
      <c r="M172" s="5">
        <v>130</v>
      </c>
    </row>
    <row r="173" spans="1:13" x14ac:dyDescent="0.2">
      <c r="A173" s="44" t="s">
        <v>69</v>
      </c>
      <c r="B173" s="5">
        <v>41</v>
      </c>
      <c r="C173" s="5">
        <v>7</v>
      </c>
      <c r="D173" s="5">
        <v>43</v>
      </c>
      <c r="E173" s="5">
        <v>9</v>
      </c>
      <c r="F173" s="5">
        <v>57</v>
      </c>
      <c r="G173" s="5">
        <v>28</v>
      </c>
      <c r="H173" s="5">
        <v>73</v>
      </c>
      <c r="I173" s="5">
        <v>41</v>
      </c>
      <c r="J173" s="5">
        <v>83</v>
      </c>
      <c r="K173" s="5">
        <v>70</v>
      </c>
      <c r="L173" s="5">
        <v>84</v>
      </c>
      <c r="M173" s="5">
        <v>77</v>
      </c>
    </row>
    <row r="174" spans="1:13" x14ac:dyDescent="0.2">
      <c r="A174" s="44" t="s">
        <v>70</v>
      </c>
      <c r="B174" s="5">
        <v>43</v>
      </c>
      <c r="C174" s="5">
        <v>15</v>
      </c>
      <c r="D174" s="5">
        <v>53</v>
      </c>
      <c r="E174" s="5">
        <v>14</v>
      </c>
      <c r="F174" s="5">
        <v>66</v>
      </c>
      <c r="G174" s="5">
        <v>11</v>
      </c>
      <c r="H174" s="5">
        <v>75</v>
      </c>
      <c r="I174" s="5">
        <v>12</v>
      </c>
      <c r="J174" s="5">
        <v>100</v>
      </c>
      <c r="K174" s="5">
        <v>17</v>
      </c>
      <c r="L174" s="5">
        <v>105</v>
      </c>
      <c r="M174" s="5">
        <v>12</v>
      </c>
    </row>
    <row r="175" spans="1:13" x14ac:dyDescent="0.2">
      <c r="A175" s="44" t="s">
        <v>71</v>
      </c>
      <c r="B175" s="5">
        <v>18</v>
      </c>
      <c r="C175" s="5">
        <v>19</v>
      </c>
      <c r="D175" s="5">
        <v>19</v>
      </c>
      <c r="E175" s="5">
        <v>22</v>
      </c>
      <c r="F175" s="5">
        <v>26</v>
      </c>
      <c r="G175" s="5">
        <v>26</v>
      </c>
      <c r="H175" s="5">
        <v>29</v>
      </c>
      <c r="I175" s="5">
        <v>22</v>
      </c>
      <c r="J175" s="5">
        <v>34</v>
      </c>
      <c r="K175" s="5">
        <v>27</v>
      </c>
      <c r="L175" s="5">
        <v>36</v>
      </c>
      <c r="M175" s="5">
        <v>25</v>
      </c>
    </row>
    <row r="176" spans="1:13" x14ac:dyDescent="0.2">
      <c r="A176" s="44" t="s">
        <v>72</v>
      </c>
      <c r="B176" s="5">
        <v>42</v>
      </c>
      <c r="C176" s="5">
        <v>39</v>
      </c>
      <c r="D176" s="5">
        <v>48</v>
      </c>
      <c r="E176" s="5">
        <v>49</v>
      </c>
      <c r="F176" s="5">
        <v>56</v>
      </c>
      <c r="G176" s="5">
        <v>68</v>
      </c>
      <c r="H176" s="5">
        <v>33</v>
      </c>
      <c r="I176" s="5">
        <v>57</v>
      </c>
      <c r="J176" s="5">
        <v>79</v>
      </c>
      <c r="K176" s="5">
        <v>99</v>
      </c>
      <c r="L176" s="5">
        <v>90</v>
      </c>
      <c r="M176" s="5">
        <v>105</v>
      </c>
    </row>
    <row r="177" spans="1:13" x14ac:dyDescent="0.2">
      <c r="A177" s="44" t="s">
        <v>73</v>
      </c>
      <c r="B177" s="5">
        <v>49</v>
      </c>
      <c r="C177" s="5">
        <v>19</v>
      </c>
      <c r="D177" s="5">
        <v>51</v>
      </c>
      <c r="E177" s="5">
        <v>14</v>
      </c>
      <c r="F177" s="5">
        <v>58</v>
      </c>
      <c r="G177" s="5">
        <v>15</v>
      </c>
      <c r="H177" s="5">
        <v>14</v>
      </c>
      <c r="I177" s="5">
        <v>22</v>
      </c>
      <c r="J177" s="5">
        <v>13</v>
      </c>
      <c r="K177" s="5">
        <v>24</v>
      </c>
      <c r="L177" s="5">
        <v>10</v>
      </c>
      <c r="M177" s="5">
        <v>19</v>
      </c>
    </row>
    <row r="178" spans="1:13" x14ac:dyDescent="0.2">
      <c r="A178" s="44" t="s">
        <v>74</v>
      </c>
      <c r="B178" s="5">
        <v>109</v>
      </c>
      <c r="C178" s="5">
        <v>143</v>
      </c>
      <c r="D178" s="5">
        <v>131</v>
      </c>
      <c r="E178" s="5">
        <v>141</v>
      </c>
      <c r="F178" s="5">
        <v>151</v>
      </c>
      <c r="G178" s="5">
        <v>148</v>
      </c>
      <c r="H178" s="5">
        <v>167</v>
      </c>
      <c r="I178" s="5">
        <v>143</v>
      </c>
      <c r="J178" s="5">
        <v>179</v>
      </c>
      <c r="K178" s="5">
        <v>179</v>
      </c>
      <c r="L178" s="5">
        <v>107</v>
      </c>
      <c r="M178" s="5">
        <v>108</v>
      </c>
    </row>
    <row r="179" spans="1:13" x14ac:dyDescent="0.2">
      <c r="A179" s="44" t="s">
        <v>75</v>
      </c>
      <c r="B179" s="5">
        <v>14</v>
      </c>
      <c r="C179" s="5" t="s">
        <v>103</v>
      </c>
      <c r="D179" s="5">
        <v>17</v>
      </c>
      <c r="E179" s="5" t="s">
        <v>103</v>
      </c>
      <c r="F179" s="5">
        <v>19</v>
      </c>
      <c r="G179" s="5" t="s">
        <v>103</v>
      </c>
      <c r="H179" s="5">
        <v>21</v>
      </c>
      <c r="I179" s="5" t="s">
        <v>103</v>
      </c>
      <c r="J179" s="5">
        <v>20</v>
      </c>
      <c r="K179" s="5">
        <v>10</v>
      </c>
      <c r="L179" s="5">
        <v>11</v>
      </c>
      <c r="M179" s="5">
        <v>7</v>
      </c>
    </row>
    <row r="180" spans="1:13" x14ac:dyDescent="0.2">
      <c r="A180" s="44" t="s">
        <v>76</v>
      </c>
      <c r="B180" s="5">
        <v>35</v>
      </c>
      <c r="C180" s="5">
        <v>10</v>
      </c>
      <c r="D180" s="5">
        <v>34</v>
      </c>
      <c r="E180" s="5">
        <v>12</v>
      </c>
      <c r="F180" s="5">
        <v>38</v>
      </c>
      <c r="G180" s="5">
        <v>16</v>
      </c>
      <c r="H180" s="5">
        <v>40</v>
      </c>
      <c r="I180" s="5">
        <v>32</v>
      </c>
      <c r="J180" s="5">
        <v>39</v>
      </c>
      <c r="K180" s="5">
        <v>38</v>
      </c>
      <c r="L180" s="5">
        <v>45</v>
      </c>
      <c r="M180" s="5">
        <v>24</v>
      </c>
    </row>
    <row r="181" spans="1:13" x14ac:dyDescent="0.2">
      <c r="A181" s="44" t="s">
        <v>77</v>
      </c>
      <c r="B181" s="5">
        <v>95</v>
      </c>
      <c r="C181" s="5">
        <v>133</v>
      </c>
      <c r="D181" s="5">
        <v>105</v>
      </c>
      <c r="E181" s="5">
        <v>141</v>
      </c>
      <c r="F181" s="5">
        <v>105</v>
      </c>
      <c r="G181" s="5">
        <v>128</v>
      </c>
      <c r="H181" s="5">
        <v>117</v>
      </c>
      <c r="I181" s="5">
        <v>103</v>
      </c>
      <c r="J181" s="5">
        <v>122</v>
      </c>
      <c r="K181" s="5">
        <v>99</v>
      </c>
      <c r="L181" s="5">
        <v>117</v>
      </c>
      <c r="M181" s="5">
        <v>88</v>
      </c>
    </row>
    <row r="182" spans="1:13" x14ac:dyDescent="0.2">
      <c r="A182" s="44" t="s">
        <v>78</v>
      </c>
      <c r="B182" s="5">
        <v>32</v>
      </c>
      <c r="C182" s="5">
        <v>27</v>
      </c>
      <c r="D182" s="5">
        <v>38</v>
      </c>
      <c r="E182" s="5">
        <v>45</v>
      </c>
      <c r="F182" s="5">
        <v>45</v>
      </c>
      <c r="G182" s="5">
        <v>45</v>
      </c>
      <c r="H182" s="5">
        <v>42</v>
      </c>
      <c r="I182" s="5">
        <v>45</v>
      </c>
      <c r="J182" s="5">
        <v>39</v>
      </c>
      <c r="K182" s="5">
        <v>51</v>
      </c>
      <c r="L182" s="5">
        <v>37</v>
      </c>
      <c r="M182" s="5">
        <v>58</v>
      </c>
    </row>
    <row r="183" spans="1:13" x14ac:dyDescent="0.2">
      <c r="A183" s="44" t="s">
        <v>79</v>
      </c>
      <c r="B183" s="5">
        <v>29</v>
      </c>
      <c r="C183" s="5">
        <v>10</v>
      </c>
      <c r="D183" s="5">
        <v>34</v>
      </c>
      <c r="E183" s="5">
        <v>12</v>
      </c>
      <c r="F183" s="5">
        <v>42</v>
      </c>
      <c r="G183" s="5">
        <v>13</v>
      </c>
      <c r="H183" s="5">
        <v>46</v>
      </c>
      <c r="I183" s="5">
        <v>13</v>
      </c>
      <c r="J183" s="5">
        <v>56</v>
      </c>
      <c r="K183" s="5">
        <v>7</v>
      </c>
      <c r="L183" s="5">
        <v>62</v>
      </c>
      <c r="M183" s="5">
        <v>11</v>
      </c>
    </row>
    <row r="184" spans="1:13" x14ac:dyDescent="0.2">
      <c r="A184" s="44" t="s">
        <v>80</v>
      </c>
      <c r="B184" s="5">
        <v>47</v>
      </c>
      <c r="C184" s="5">
        <v>15</v>
      </c>
      <c r="D184" s="5">
        <v>46</v>
      </c>
      <c r="E184" s="5">
        <v>21</v>
      </c>
      <c r="F184" s="5">
        <v>45</v>
      </c>
      <c r="G184" s="5">
        <v>25</v>
      </c>
      <c r="H184" s="5">
        <v>54</v>
      </c>
      <c r="I184" s="5">
        <v>22</v>
      </c>
      <c r="J184" s="5">
        <v>68</v>
      </c>
      <c r="K184" s="5">
        <v>25</v>
      </c>
      <c r="L184" s="5">
        <v>89</v>
      </c>
      <c r="M184" s="5">
        <v>32</v>
      </c>
    </row>
    <row r="185" spans="1:13" x14ac:dyDescent="0.2">
      <c r="A185" s="44" t="s">
        <v>24</v>
      </c>
      <c r="B185" s="5">
        <v>1973</v>
      </c>
      <c r="C185" s="5">
        <v>1190</v>
      </c>
      <c r="D185" s="5">
        <v>2373</v>
      </c>
      <c r="E185" s="5">
        <v>1435</v>
      </c>
      <c r="F185" s="5">
        <v>2725</v>
      </c>
      <c r="G185" s="5">
        <v>1717</v>
      </c>
      <c r="H185" s="5">
        <v>2879</v>
      </c>
      <c r="I185" s="5">
        <v>1936</v>
      </c>
      <c r="J185" s="5">
        <v>3076</v>
      </c>
      <c r="K185" s="5">
        <v>2311</v>
      </c>
      <c r="L185" s="312">
        <v>3271.2016376663255</v>
      </c>
      <c r="M185" s="312">
        <v>2352.029738126942</v>
      </c>
    </row>
    <row r="189" spans="1:13" x14ac:dyDescent="0.2">
      <c r="A189" s="44" t="s">
        <v>752</v>
      </c>
    </row>
    <row r="191" spans="1:13" x14ac:dyDescent="0.2">
      <c r="B191" s="5">
        <v>2014</v>
      </c>
      <c r="C191" s="5">
        <v>2014</v>
      </c>
      <c r="D191" s="5">
        <v>2014</v>
      </c>
      <c r="E191" s="5">
        <v>2014</v>
      </c>
      <c r="F191" s="5">
        <v>2015</v>
      </c>
      <c r="G191" s="5">
        <v>2015</v>
      </c>
      <c r="H191" s="5">
        <v>2015</v>
      </c>
      <c r="I191" s="5">
        <v>2015</v>
      </c>
    </row>
    <row r="192" spans="1:13" x14ac:dyDescent="0.2">
      <c r="B192" s="5" t="s">
        <v>110</v>
      </c>
      <c r="C192" s="5" t="s">
        <v>596</v>
      </c>
      <c r="D192" s="5" t="s">
        <v>39</v>
      </c>
      <c r="E192" s="5" t="s">
        <v>4</v>
      </c>
      <c r="F192" s="5" t="s">
        <v>110</v>
      </c>
      <c r="G192" s="5" t="s">
        <v>596</v>
      </c>
      <c r="H192" s="5" t="s">
        <v>39</v>
      </c>
      <c r="I192" s="5" t="s">
        <v>4</v>
      </c>
    </row>
    <row r="193" spans="1:9" x14ac:dyDescent="0.2">
      <c r="A193" s="44" t="s">
        <v>49</v>
      </c>
      <c r="B193" s="196">
        <v>492.03609999999998</v>
      </c>
      <c r="C193" s="196">
        <v>2274.5863199999999</v>
      </c>
      <c r="D193" s="196">
        <v>730.74817000000007</v>
      </c>
      <c r="E193" s="196">
        <v>3497.37059</v>
      </c>
      <c r="F193" s="196">
        <v>654.84759999999994</v>
      </c>
      <c r="G193" s="196">
        <v>2421.1748499999999</v>
      </c>
      <c r="H193" s="196">
        <v>921.89973999999995</v>
      </c>
      <c r="I193" s="196">
        <v>3997.9221899999998</v>
      </c>
    </row>
    <row r="194" spans="1:9" x14ac:dyDescent="0.2">
      <c r="A194" s="44" t="s">
        <v>50</v>
      </c>
      <c r="B194" s="196">
        <v>56.264160000000004</v>
      </c>
      <c r="C194" s="196">
        <v>117.755</v>
      </c>
      <c r="D194" s="196">
        <v>129.02610000000001</v>
      </c>
      <c r="E194" s="196">
        <v>303.04525999999998</v>
      </c>
      <c r="F194" s="196">
        <v>244.19056</v>
      </c>
      <c r="G194" s="196">
        <v>1103.9985800000002</v>
      </c>
      <c r="H194" s="196">
        <v>731.75306</v>
      </c>
      <c r="I194" s="196">
        <v>2079.9422</v>
      </c>
    </row>
    <row r="195" spans="1:9" x14ac:dyDescent="0.2">
      <c r="A195" s="44" t="s">
        <v>51</v>
      </c>
      <c r="B195" s="196">
        <v>72.33878</v>
      </c>
      <c r="C195" s="196">
        <v>753.29729000000009</v>
      </c>
      <c r="D195" s="196">
        <v>484.23596000000003</v>
      </c>
      <c r="E195" s="196">
        <v>1309.87203</v>
      </c>
      <c r="F195" s="196">
        <v>12.282399999999999</v>
      </c>
      <c r="G195" s="196">
        <v>908.84382999999991</v>
      </c>
      <c r="H195" s="196">
        <v>493.46234999999996</v>
      </c>
      <c r="I195" s="196">
        <v>1414.5885800000001</v>
      </c>
    </row>
    <row r="196" spans="1:9" x14ac:dyDescent="0.2">
      <c r="A196" s="44" t="s">
        <v>52</v>
      </c>
      <c r="B196" s="196">
        <v>52.091059999999999</v>
      </c>
      <c r="C196" s="196">
        <v>1225.98146</v>
      </c>
      <c r="D196" s="196">
        <v>893.20641000000001</v>
      </c>
      <c r="E196" s="196">
        <v>2171.2789299999999</v>
      </c>
      <c r="F196" s="196">
        <v>72.410910000000001</v>
      </c>
      <c r="G196" s="196">
        <v>1086.4794399999998</v>
      </c>
      <c r="H196" s="196">
        <v>808.07487000000003</v>
      </c>
      <c r="I196" s="196">
        <v>1966.96522</v>
      </c>
    </row>
    <row r="197" spans="1:9" x14ac:dyDescent="0.2">
      <c r="A197" s="44" t="s">
        <v>53</v>
      </c>
      <c r="B197" s="196">
        <v>35.225559999999994</v>
      </c>
      <c r="C197" s="196">
        <v>165.20714000000001</v>
      </c>
      <c r="D197" s="196">
        <v>166.59539999999998</v>
      </c>
      <c r="E197" s="196">
        <v>367.02809999999999</v>
      </c>
      <c r="F197" s="196">
        <v>43.732879999999994</v>
      </c>
      <c r="G197" s="196">
        <v>291.19506999999999</v>
      </c>
      <c r="H197" s="196">
        <v>124.26742</v>
      </c>
      <c r="I197" s="196">
        <v>459.19536999999997</v>
      </c>
    </row>
    <row r="198" spans="1:9" x14ac:dyDescent="0.2">
      <c r="A198" s="44" t="s">
        <v>54</v>
      </c>
      <c r="B198" s="196">
        <v>151.93607999999998</v>
      </c>
      <c r="C198" s="196">
        <v>1083.44327</v>
      </c>
      <c r="D198" s="196">
        <v>665.88831999999991</v>
      </c>
      <c r="E198" s="196">
        <v>1901.26767</v>
      </c>
      <c r="F198" s="196">
        <v>455.07155999999998</v>
      </c>
      <c r="G198" s="196">
        <v>2732.6401000000001</v>
      </c>
      <c r="H198" s="196">
        <v>1517.9938</v>
      </c>
      <c r="I198" s="196">
        <v>4705.7054600000001</v>
      </c>
    </row>
    <row r="199" spans="1:9" x14ac:dyDescent="0.2">
      <c r="A199" s="44" t="s">
        <v>55</v>
      </c>
      <c r="B199" s="196">
        <v>49.258029999999998</v>
      </c>
      <c r="C199" s="196">
        <v>505.96424999999999</v>
      </c>
      <c r="D199" s="196">
        <v>306.48469</v>
      </c>
      <c r="E199" s="196">
        <v>861.70696999999996</v>
      </c>
      <c r="F199" s="196">
        <v>66.442539999999994</v>
      </c>
      <c r="G199" s="196">
        <v>478.25101000000001</v>
      </c>
      <c r="H199" s="196">
        <v>315.56296999999995</v>
      </c>
      <c r="I199" s="196">
        <v>860.25652000000002</v>
      </c>
    </row>
    <row r="200" spans="1:9" x14ac:dyDescent="0.2">
      <c r="A200" s="44" t="s">
        <v>56</v>
      </c>
      <c r="B200" s="196">
        <v>191.88499999999999</v>
      </c>
      <c r="C200" s="196">
        <v>947.97673999999995</v>
      </c>
      <c r="D200" s="196">
        <v>398.62657999999999</v>
      </c>
      <c r="E200" s="196">
        <v>1538.4883200000002</v>
      </c>
      <c r="F200" s="196">
        <v>231.37236999999999</v>
      </c>
      <c r="G200" s="196">
        <v>619.18031999999994</v>
      </c>
      <c r="H200" s="196">
        <v>391.2595</v>
      </c>
      <c r="I200" s="196">
        <v>1241.8121799999999</v>
      </c>
    </row>
    <row r="201" spans="1:9" x14ac:dyDescent="0.2">
      <c r="A201" s="44" t="s">
        <v>57</v>
      </c>
      <c r="B201" s="196">
        <v>248.13628</v>
      </c>
      <c r="C201" s="196">
        <v>731.43985999999995</v>
      </c>
      <c r="D201" s="196">
        <v>1457.2861599999999</v>
      </c>
      <c r="E201" s="196">
        <v>2436.8622999999998</v>
      </c>
      <c r="F201" s="196">
        <v>357.82218999999998</v>
      </c>
      <c r="G201" s="196">
        <v>936.42068000000006</v>
      </c>
      <c r="H201" s="196">
        <v>1722.4660900000001</v>
      </c>
      <c r="I201" s="196">
        <v>3016.7089500000002</v>
      </c>
    </row>
    <row r="202" spans="1:9" x14ac:dyDescent="0.2">
      <c r="A202" s="44" t="s">
        <v>58</v>
      </c>
      <c r="B202" s="196">
        <v>0</v>
      </c>
      <c r="C202" s="196">
        <v>1470.10753</v>
      </c>
      <c r="D202" s="196">
        <v>686.82020999999997</v>
      </c>
      <c r="E202" s="196">
        <v>2156.9277400000001</v>
      </c>
      <c r="F202" s="196">
        <v>62.16375</v>
      </c>
      <c r="G202" s="196">
        <v>262.25696999999997</v>
      </c>
      <c r="H202" s="196">
        <v>90.102829999999997</v>
      </c>
      <c r="I202" s="196">
        <v>414.52355999999997</v>
      </c>
    </row>
    <row r="203" spans="1:9" x14ac:dyDescent="0.2">
      <c r="A203" s="44" t="s">
        <v>59</v>
      </c>
      <c r="B203" s="196">
        <v>118.68263</v>
      </c>
      <c r="C203" s="196">
        <v>4598.5096299999996</v>
      </c>
      <c r="D203" s="196">
        <v>726.31919999999991</v>
      </c>
      <c r="E203" s="196">
        <v>5443.5114699999995</v>
      </c>
      <c r="F203" s="196">
        <v>0</v>
      </c>
      <c r="G203" s="196">
        <v>0</v>
      </c>
      <c r="H203" s="196">
        <v>0</v>
      </c>
      <c r="I203" s="196">
        <v>0</v>
      </c>
    </row>
    <row r="204" spans="1:9" x14ac:dyDescent="0.2">
      <c r="A204" s="44" t="s">
        <v>60</v>
      </c>
      <c r="B204" s="196">
        <v>39.158529999999999</v>
      </c>
      <c r="C204" s="196">
        <v>10290.85324</v>
      </c>
      <c r="D204" s="196">
        <v>3081.5234399999999</v>
      </c>
      <c r="E204" s="196">
        <v>13411.53521</v>
      </c>
      <c r="F204" s="196">
        <v>338.18384999999995</v>
      </c>
      <c r="G204" s="196">
        <v>11945.069710000002</v>
      </c>
      <c r="H204" s="196">
        <v>4100.9359800000002</v>
      </c>
      <c r="I204" s="196">
        <v>16384.189539999999</v>
      </c>
    </row>
    <row r="205" spans="1:9" x14ac:dyDescent="0.2">
      <c r="A205" s="44" t="s">
        <v>61</v>
      </c>
      <c r="B205" s="196">
        <v>0</v>
      </c>
      <c r="C205" s="196">
        <v>221.65835999999999</v>
      </c>
      <c r="D205" s="196">
        <v>76.744230000000002</v>
      </c>
      <c r="E205" s="196">
        <v>298.40259000000003</v>
      </c>
      <c r="F205" s="196">
        <v>0</v>
      </c>
      <c r="G205" s="196">
        <v>320.18374</v>
      </c>
      <c r="H205" s="196">
        <v>259.64846999999997</v>
      </c>
      <c r="I205" s="196">
        <v>579.83220999999992</v>
      </c>
    </row>
    <row r="206" spans="1:9" x14ac:dyDescent="0.2">
      <c r="A206" s="44" t="s">
        <v>62</v>
      </c>
      <c r="B206" s="196">
        <v>0</v>
      </c>
      <c r="C206" s="196">
        <v>577.89656000000002</v>
      </c>
      <c r="D206" s="196">
        <v>242.24352999999999</v>
      </c>
      <c r="E206" s="196">
        <v>820.14008999999999</v>
      </c>
      <c r="F206" s="196">
        <v>0</v>
      </c>
      <c r="G206" s="196">
        <v>481.69198999999998</v>
      </c>
      <c r="H206" s="196">
        <v>193.11483999999999</v>
      </c>
      <c r="I206" s="196">
        <v>674.80682999999999</v>
      </c>
    </row>
    <row r="207" spans="1:9" x14ac:dyDescent="0.2">
      <c r="A207" s="44" t="s">
        <v>63</v>
      </c>
      <c r="B207" s="196">
        <v>159.33457999999999</v>
      </c>
      <c r="C207" s="196">
        <v>2574.9715299999998</v>
      </c>
      <c r="D207" s="196">
        <v>1192.0611200000001</v>
      </c>
      <c r="E207" s="196">
        <v>3926.3672299999998</v>
      </c>
      <c r="F207" s="196">
        <v>581.75834999999995</v>
      </c>
      <c r="G207" s="196">
        <v>3100.3505599999999</v>
      </c>
      <c r="H207" s="196">
        <v>1660.88076</v>
      </c>
      <c r="I207" s="196">
        <v>5342.9896699999999</v>
      </c>
    </row>
    <row r="208" spans="1:9" x14ac:dyDescent="0.2">
      <c r="A208" s="44" t="s">
        <v>64</v>
      </c>
      <c r="B208" s="196">
        <v>107.92319999999999</v>
      </c>
      <c r="C208" s="196">
        <v>6789.7529000000004</v>
      </c>
      <c r="D208" s="196">
        <v>1483.25495</v>
      </c>
      <c r="E208" s="196">
        <v>8380.9310499999992</v>
      </c>
      <c r="F208" s="196">
        <v>426.76263</v>
      </c>
      <c r="G208" s="196">
        <v>7395.6521900000007</v>
      </c>
      <c r="H208" s="196">
        <v>421.52936999999997</v>
      </c>
      <c r="I208" s="196">
        <v>8243.9441999999999</v>
      </c>
    </row>
    <row r="209" spans="1:9" x14ac:dyDescent="0.2">
      <c r="A209" s="44" t="s">
        <v>65</v>
      </c>
      <c r="B209" s="196">
        <v>677.5669200000001</v>
      </c>
      <c r="C209" s="196">
        <v>3190.89192</v>
      </c>
      <c r="D209" s="196">
        <v>853.95513000000005</v>
      </c>
      <c r="E209" s="196">
        <v>4722.4139699999996</v>
      </c>
      <c r="F209" s="196">
        <v>1022.5753199999999</v>
      </c>
      <c r="G209" s="196">
        <v>3992.9432099999999</v>
      </c>
      <c r="H209" s="196">
        <v>1227.9413100000002</v>
      </c>
      <c r="I209" s="196">
        <v>6243.4598399999995</v>
      </c>
    </row>
    <row r="210" spans="1:9" x14ac:dyDescent="0.2">
      <c r="A210" s="44" t="s">
        <v>66</v>
      </c>
      <c r="B210" s="196">
        <v>33.378010000000003</v>
      </c>
      <c r="C210" s="196">
        <v>618.37752</v>
      </c>
      <c r="D210" s="196">
        <v>369.85433</v>
      </c>
      <c r="E210" s="196">
        <v>1021.60986</v>
      </c>
      <c r="F210" s="196">
        <v>32.807190000000006</v>
      </c>
      <c r="G210" s="196">
        <v>242.67724999999999</v>
      </c>
      <c r="H210" s="196">
        <v>311.66080999999997</v>
      </c>
      <c r="I210" s="196">
        <v>587.14525000000003</v>
      </c>
    </row>
    <row r="211" spans="1:9" x14ac:dyDescent="0.2">
      <c r="A211" s="44" t="s">
        <v>67</v>
      </c>
      <c r="B211" s="196">
        <v>207.33885000000001</v>
      </c>
      <c r="C211" s="196">
        <v>1314.7152800000001</v>
      </c>
      <c r="D211" s="196">
        <v>262.10374999999999</v>
      </c>
      <c r="E211" s="196">
        <v>1784.15788</v>
      </c>
      <c r="F211" s="196">
        <v>185.61949999999999</v>
      </c>
      <c r="G211" s="196">
        <v>1224.75008</v>
      </c>
      <c r="H211" s="196">
        <v>142.30823999999998</v>
      </c>
      <c r="I211" s="196">
        <v>1552.6778300000001</v>
      </c>
    </row>
    <row r="212" spans="1:9" x14ac:dyDescent="0.2">
      <c r="A212" s="44" t="s">
        <v>68</v>
      </c>
      <c r="B212" s="196">
        <v>100.24446</v>
      </c>
      <c r="C212" s="196">
        <v>919.41925000000003</v>
      </c>
      <c r="D212" s="196">
        <v>1113.5466999999999</v>
      </c>
      <c r="E212" s="196">
        <v>2133.2104100000001</v>
      </c>
      <c r="F212" s="196">
        <v>82.797800000000009</v>
      </c>
      <c r="G212" s="196">
        <v>1027.9550300000001</v>
      </c>
      <c r="H212" s="196">
        <v>1080.8185700000001</v>
      </c>
      <c r="I212" s="196">
        <v>2191.5713999999998</v>
      </c>
    </row>
    <row r="213" spans="1:9" x14ac:dyDescent="0.2">
      <c r="A213" s="44" t="s">
        <v>69</v>
      </c>
      <c r="B213" s="196">
        <v>126.60249</v>
      </c>
      <c r="C213" s="196">
        <v>1115.5480500000001</v>
      </c>
      <c r="D213" s="196">
        <v>578.71587999999997</v>
      </c>
      <c r="E213" s="196">
        <v>1820.8664199999998</v>
      </c>
      <c r="F213" s="196">
        <v>149.99132</v>
      </c>
      <c r="G213" s="196">
        <v>826.88256000000001</v>
      </c>
      <c r="H213" s="196">
        <v>423.02300000000002</v>
      </c>
      <c r="I213" s="196">
        <v>1399.8968799999998</v>
      </c>
    </row>
    <row r="214" spans="1:9" x14ac:dyDescent="0.2">
      <c r="A214" s="44" t="s">
        <v>70</v>
      </c>
      <c r="B214" s="196">
        <v>222.10532000000001</v>
      </c>
      <c r="C214" s="196">
        <v>2042.5103000000001</v>
      </c>
      <c r="D214" s="196">
        <v>224.96463</v>
      </c>
      <c r="E214" s="196">
        <v>2489.58025</v>
      </c>
      <c r="F214" s="196">
        <v>389.42402000000004</v>
      </c>
      <c r="G214" s="196">
        <v>3207.75333</v>
      </c>
      <c r="H214" s="196">
        <v>294.65665999999999</v>
      </c>
      <c r="I214" s="196">
        <v>3891.8340099999996</v>
      </c>
    </row>
    <row r="215" spans="1:9" x14ac:dyDescent="0.2">
      <c r="A215" s="44" t="s">
        <v>71</v>
      </c>
      <c r="B215" s="196">
        <v>3.0597300000000001</v>
      </c>
      <c r="C215" s="196">
        <v>253.92434</v>
      </c>
      <c r="D215" s="196">
        <v>157.03129000000001</v>
      </c>
      <c r="E215" s="196">
        <v>414.01535999999999</v>
      </c>
      <c r="F215" s="196">
        <v>6.9231699999999998</v>
      </c>
      <c r="G215" s="196">
        <v>338.85093999999998</v>
      </c>
      <c r="H215" s="196">
        <v>141.75224</v>
      </c>
      <c r="I215" s="196">
        <v>487.52634999999998</v>
      </c>
    </row>
    <row r="216" spans="1:9" x14ac:dyDescent="0.2">
      <c r="A216" s="44" t="s">
        <v>72</v>
      </c>
      <c r="B216" s="196">
        <v>78.177250000000001</v>
      </c>
      <c r="C216" s="196">
        <v>1242.28511</v>
      </c>
      <c r="D216" s="196">
        <v>898.74259999999992</v>
      </c>
      <c r="E216" s="196">
        <v>2219.20496</v>
      </c>
      <c r="F216" s="196">
        <v>99.548720000000003</v>
      </c>
      <c r="G216" s="196">
        <v>1491.7850800000001</v>
      </c>
      <c r="H216" s="196">
        <v>956.33546000000001</v>
      </c>
      <c r="I216" s="196">
        <v>2547.6692599999997</v>
      </c>
    </row>
    <row r="217" spans="1:9" x14ac:dyDescent="0.2">
      <c r="A217" s="44" t="s">
        <v>73</v>
      </c>
      <c r="B217" s="196">
        <v>43.752760000000002</v>
      </c>
      <c r="C217" s="196">
        <v>122.72036999999999</v>
      </c>
      <c r="D217" s="196">
        <v>231.39160000000001</v>
      </c>
      <c r="E217" s="196">
        <v>397.86473000000001</v>
      </c>
      <c r="F217" s="196">
        <v>0</v>
      </c>
      <c r="G217" s="196">
        <v>145.87989999999999</v>
      </c>
      <c r="H217" s="196">
        <v>229.63422</v>
      </c>
      <c r="I217" s="196">
        <v>375.51411999999999</v>
      </c>
    </row>
    <row r="218" spans="1:9" x14ac:dyDescent="0.2">
      <c r="A218" s="44" t="s">
        <v>74</v>
      </c>
      <c r="B218" s="196">
        <v>2.65943</v>
      </c>
      <c r="C218" s="196">
        <v>1619.6185600000001</v>
      </c>
      <c r="D218" s="196">
        <v>1239.5507600000001</v>
      </c>
      <c r="E218" s="196">
        <v>2861.8287500000001</v>
      </c>
      <c r="F218" s="196">
        <v>0</v>
      </c>
      <c r="G218" s="196">
        <v>893.71885999999995</v>
      </c>
      <c r="H218" s="196">
        <v>539.37815999999998</v>
      </c>
      <c r="I218" s="196">
        <v>1433.0970199999999</v>
      </c>
    </row>
    <row r="219" spans="1:9" x14ac:dyDescent="0.2">
      <c r="A219" s="44" t="s">
        <v>75</v>
      </c>
      <c r="B219" s="196">
        <v>0</v>
      </c>
      <c r="C219" s="196">
        <v>374.58633000000003</v>
      </c>
      <c r="D219" s="196">
        <v>230.17371</v>
      </c>
      <c r="E219" s="196">
        <v>604.76004</v>
      </c>
      <c r="F219" s="196">
        <v>0</v>
      </c>
      <c r="G219" s="196">
        <v>253.5718</v>
      </c>
      <c r="H219" s="196">
        <v>149.48247000000001</v>
      </c>
      <c r="I219" s="196">
        <v>403.05427000000003</v>
      </c>
    </row>
    <row r="220" spans="1:9" x14ac:dyDescent="0.2">
      <c r="A220" s="44" t="s">
        <v>76</v>
      </c>
      <c r="B220" s="196">
        <v>82.318899999999999</v>
      </c>
      <c r="C220" s="196">
        <v>880.65220999999997</v>
      </c>
      <c r="D220" s="196">
        <v>322.18440999999996</v>
      </c>
      <c r="E220" s="196">
        <v>1285.15552</v>
      </c>
      <c r="F220" s="196">
        <v>89.793039999999991</v>
      </c>
      <c r="G220" s="196">
        <v>1015.6259699999999</v>
      </c>
      <c r="H220" s="196">
        <v>206.3982</v>
      </c>
      <c r="I220" s="196">
        <v>1311.8172099999999</v>
      </c>
    </row>
    <row r="221" spans="1:9" x14ac:dyDescent="0.2">
      <c r="A221" s="44" t="s">
        <v>77</v>
      </c>
      <c r="B221" s="196">
        <v>123.29302</v>
      </c>
      <c r="C221" s="196">
        <v>1822.4332899999999</v>
      </c>
      <c r="D221" s="196">
        <v>795.0451700000001</v>
      </c>
      <c r="E221" s="196">
        <v>2740.7714799999999</v>
      </c>
      <c r="F221" s="196">
        <v>163.77068</v>
      </c>
      <c r="G221" s="196">
        <v>1791.701</v>
      </c>
      <c r="H221" s="196">
        <v>832.53842000000009</v>
      </c>
      <c r="I221" s="196">
        <v>2788.0101</v>
      </c>
    </row>
    <row r="222" spans="1:9" x14ac:dyDescent="0.2">
      <c r="A222" s="44" t="s">
        <v>78</v>
      </c>
      <c r="B222" s="196">
        <v>24.657490000000003</v>
      </c>
      <c r="C222" s="196">
        <v>498.58638999999999</v>
      </c>
      <c r="D222" s="196">
        <v>547.14713000000006</v>
      </c>
      <c r="E222" s="196">
        <v>1070.3910100000001</v>
      </c>
      <c r="F222" s="196">
        <v>54.523230000000005</v>
      </c>
      <c r="G222" s="196">
        <v>471.03459000000004</v>
      </c>
      <c r="H222" s="196">
        <v>561.66551000000004</v>
      </c>
      <c r="I222" s="196">
        <v>1087.22333</v>
      </c>
    </row>
    <row r="223" spans="1:9" x14ac:dyDescent="0.2">
      <c r="A223" s="44" t="s">
        <v>79</v>
      </c>
      <c r="B223" s="196">
        <v>22.947560000000003</v>
      </c>
      <c r="C223" s="196">
        <v>713.34842000000003</v>
      </c>
      <c r="D223" s="196">
        <v>78.95196</v>
      </c>
      <c r="E223" s="196">
        <v>815.24793999999997</v>
      </c>
      <c r="F223" s="196">
        <v>57.344000000000001</v>
      </c>
      <c r="G223" s="196">
        <v>921.50019999999995</v>
      </c>
      <c r="H223" s="196">
        <v>119.00927</v>
      </c>
      <c r="I223" s="196">
        <v>1097.85347</v>
      </c>
    </row>
    <row r="224" spans="1:9" x14ac:dyDescent="0.2">
      <c r="A224" s="44" t="s">
        <v>80</v>
      </c>
      <c r="B224" s="196">
        <v>75.19332</v>
      </c>
      <c r="C224" s="196">
        <v>649.00197000000003</v>
      </c>
      <c r="D224" s="196">
        <v>160.66858999999999</v>
      </c>
      <c r="E224" s="196">
        <v>884.86387999999999</v>
      </c>
      <c r="F224" s="196">
        <v>89.337090000000003</v>
      </c>
      <c r="G224" s="196">
        <v>937.69041000000004</v>
      </c>
      <c r="H224" s="196">
        <v>169.95737</v>
      </c>
      <c r="I224" s="196">
        <v>1196.98487</v>
      </c>
    </row>
    <row r="225" spans="1:25" x14ac:dyDescent="0.2">
      <c r="A225" s="44" t="s">
        <v>24</v>
      </c>
      <c r="B225" s="196">
        <v>3597.5655000000002</v>
      </c>
      <c r="C225" s="196">
        <v>51708.020389999998</v>
      </c>
      <c r="D225" s="196">
        <v>20785.092109999998</v>
      </c>
      <c r="E225" s="196">
        <v>76090.678</v>
      </c>
      <c r="F225" s="312">
        <v>6175.2152073337511</v>
      </c>
      <c r="G225" s="312">
        <v>58028.295003919324</v>
      </c>
      <c r="H225" s="312">
        <v>21904.964237867061</v>
      </c>
      <c r="I225" s="312">
        <v>86141.244846316185</v>
      </c>
    </row>
    <row r="226" spans="1:25" x14ac:dyDescent="0.2">
      <c r="B226" s="5"/>
      <c r="C226" s="5"/>
      <c r="D226" s="5"/>
      <c r="E226" s="5"/>
      <c r="F226" s="5"/>
      <c r="G226" s="5"/>
      <c r="H226" s="5"/>
      <c r="I226" s="5"/>
      <c r="J226" s="5"/>
      <c r="K226" s="5"/>
      <c r="L226" s="5"/>
      <c r="M226" s="5"/>
      <c r="N226" s="5"/>
      <c r="O226" s="5"/>
      <c r="P226" s="5"/>
      <c r="Q226" s="5"/>
      <c r="R226" s="5"/>
      <c r="S226" s="5"/>
      <c r="T226" s="5"/>
      <c r="U226" s="5"/>
      <c r="V226" s="338"/>
      <c r="W226" s="338"/>
      <c r="X226" s="338"/>
      <c r="Y226" s="338"/>
    </row>
    <row r="227" spans="1:25" x14ac:dyDescent="0.2">
      <c r="B227" s="5"/>
      <c r="C227" s="5"/>
      <c r="D227" s="5"/>
      <c r="E227" s="5"/>
      <c r="F227" s="5"/>
      <c r="G227" s="5"/>
      <c r="H227" s="5"/>
      <c r="I227" s="5"/>
      <c r="J227" s="5"/>
      <c r="K227" s="5"/>
      <c r="L227" s="5"/>
      <c r="M227" s="5"/>
      <c r="N227" s="5"/>
      <c r="O227" s="5"/>
      <c r="P227" s="5"/>
      <c r="Q227" s="5"/>
      <c r="R227" s="5"/>
      <c r="S227" s="5"/>
      <c r="T227" s="5"/>
      <c r="U227" s="5"/>
      <c r="V227" s="338"/>
      <c r="W227" s="338"/>
      <c r="X227" s="338"/>
      <c r="Y227" s="338"/>
    </row>
    <row r="228" spans="1:25" x14ac:dyDescent="0.2">
      <c r="B228" s="5"/>
      <c r="C228" s="5"/>
      <c r="D228" s="5"/>
      <c r="E228" s="5"/>
      <c r="F228" s="5"/>
      <c r="G228" s="5"/>
      <c r="H228" s="5"/>
      <c r="I228" s="5"/>
      <c r="J228" s="5"/>
      <c r="K228" s="5"/>
      <c r="L228" s="5"/>
      <c r="M228" s="5"/>
      <c r="N228" s="5"/>
      <c r="O228" s="5"/>
      <c r="P228" s="5"/>
      <c r="Q228" s="5"/>
      <c r="R228" s="5"/>
      <c r="S228" s="5"/>
      <c r="T228" s="5"/>
      <c r="U228" s="5"/>
      <c r="V228" s="338"/>
      <c r="W228" s="338"/>
      <c r="X228" s="338"/>
      <c r="Y228" s="338"/>
    </row>
    <row r="229" spans="1:25" x14ac:dyDescent="0.2">
      <c r="B229" s="5"/>
      <c r="C229" s="5"/>
      <c r="D229" s="5"/>
      <c r="E229" s="5"/>
      <c r="F229" s="5"/>
      <c r="G229" s="5"/>
      <c r="H229" s="5"/>
      <c r="I229" s="5"/>
      <c r="J229" s="5"/>
      <c r="K229" s="5"/>
      <c r="L229" s="5"/>
      <c r="M229" s="5"/>
      <c r="N229" s="5"/>
      <c r="O229" s="5"/>
      <c r="P229" s="5"/>
      <c r="Q229" s="5"/>
      <c r="R229" s="5"/>
      <c r="S229" s="5"/>
      <c r="T229" s="5"/>
      <c r="U229" s="5"/>
      <c r="V229" s="338"/>
      <c r="W229" s="338"/>
      <c r="X229" s="338"/>
      <c r="Y229" s="338"/>
    </row>
    <row r="230" spans="1:25" x14ac:dyDescent="0.2">
      <c r="A230" s="44" t="s">
        <v>695</v>
      </c>
    </row>
    <row r="232" spans="1:25" x14ac:dyDescent="0.2">
      <c r="D232" s="5" t="s">
        <v>105</v>
      </c>
      <c r="E232" s="5"/>
      <c r="F232" s="5"/>
      <c r="G232" s="5"/>
    </row>
    <row r="233" spans="1:25" x14ac:dyDescent="0.2">
      <c r="D233" s="5" t="s">
        <v>692</v>
      </c>
      <c r="E233" s="5" t="s">
        <v>596</v>
      </c>
      <c r="F233" s="5" t="s">
        <v>39</v>
      </c>
      <c r="G233" s="5" t="s">
        <v>4</v>
      </c>
    </row>
    <row r="234" spans="1:25" x14ac:dyDescent="0.2">
      <c r="D234" s="5" t="s">
        <v>41</v>
      </c>
      <c r="E234" s="5" t="s">
        <v>41</v>
      </c>
      <c r="F234" s="5" t="s">
        <v>41</v>
      </c>
      <c r="G234" s="5" t="s">
        <v>41</v>
      </c>
    </row>
    <row r="235" spans="1:25" x14ac:dyDescent="0.2">
      <c r="C235" s="44" t="s">
        <v>693</v>
      </c>
    </row>
    <row r="236" spans="1:25" x14ac:dyDescent="0.2">
      <c r="A236" s="44" t="s">
        <v>555</v>
      </c>
      <c r="B236" s="44">
        <v>2013</v>
      </c>
      <c r="C236" s="44" t="s">
        <v>49</v>
      </c>
      <c r="D236" s="5">
        <v>63</v>
      </c>
      <c r="E236" s="5">
        <v>122</v>
      </c>
      <c r="F236" s="5">
        <v>40</v>
      </c>
      <c r="G236" s="5">
        <v>225</v>
      </c>
    </row>
    <row r="237" spans="1:25" x14ac:dyDescent="0.2">
      <c r="A237" s="44" t="s">
        <v>556</v>
      </c>
      <c r="B237" s="44">
        <v>2013</v>
      </c>
      <c r="C237" s="44" t="s">
        <v>50</v>
      </c>
      <c r="D237" s="5">
        <v>77</v>
      </c>
      <c r="E237" s="5">
        <v>105</v>
      </c>
      <c r="F237" s="5">
        <v>105</v>
      </c>
      <c r="G237" s="5">
        <v>287</v>
      </c>
    </row>
    <row r="238" spans="1:25" x14ac:dyDescent="0.2">
      <c r="A238" s="44" t="s">
        <v>557</v>
      </c>
      <c r="B238" s="44">
        <v>2013</v>
      </c>
      <c r="C238" s="44" t="s">
        <v>51</v>
      </c>
      <c r="D238" s="5" t="s">
        <v>103</v>
      </c>
      <c r="E238" s="5" t="s">
        <v>103</v>
      </c>
      <c r="F238" s="5" t="s">
        <v>103</v>
      </c>
      <c r="G238" s="5">
        <v>25</v>
      </c>
    </row>
    <row r="239" spans="1:25" x14ac:dyDescent="0.2">
      <c r="A239" s="44" t="s">
        <v>558</v>
      </c>
      <c r="B239" s="44">
        <v>2013</v>
      </c>
      <c r="C239" s="44" t="s">
        <v>52</v>
      </c>
      <c r="D239" s="5">
        <v>9</v>
      </c>
      <c r="E239" s="5">
        <v>60</v>
      </c>
      <c r="F239" s="5">
        <v>73</v>
      </c>
      <c r="G239" s="5">
        <v>142</v>
      </c>
    </row>
    <row r="240" spans="1:25" x14ac:dyDescent="0.2">
      <c r="A240" s="44" t="s">
        <v>559</v>
      </c>
      <c r="B240" s="44">
        <v>2013</v>
      </c>
      <c r="C240" s="44" t="s">
        <v>53</v>
      </c>
      <c r="D240" s="5">
        <v>7</v>
      </c>
      <c r="E240" s="5">
        <v>22</v>
      </c>
      <c r="F240" s="5">
        <v>10</v>
      </c>
      <c r="G240" s="5">
        <v>39</v>
      </c>
    </row>
    <row r="241" spans="1:7" x14ac:dyDescent="0.2">
      <c r="A241" s="44" t="s">
        <v>560</v>
      </c>
      <c r="B241" s="44">
        <v>2013</v>
      </c>
      <c r="C241" s="44" t="s">
        <v>54</v>
      </c>
      <c r="D241" s="5">
        <v>50</v>
      </c>
      <c r="E241" s="5">
        <v>149</v>
      </c>
      <c r="F241" s="5">
        <v>81</v>
      </c>
      <c r="G241" s="5">
        <v>280</v>
      </c>
    </row>
    <row r="242" spans="1:7" x14ac:dyDescent="0.2">
      <c r="A242" s="44" t="s">
        <v>561</v>
      </c>
      <c r="B242" s="44">
        <v>2013</v>
      </c>
      <c r="C242" s="44" t="s">
        <v>55</v>
      </c>
      <c r="D242" s="5">
        <v>6</v>
      </c>
      <c r="E242" s="5">
        <v>23</v>
      </c>
      <c r="F242" s="5">
        <v>19</v>
      </c>
      <c r="G242" s="5">
        <v>48</v>
      </c>
    </row>
    <row r="243" spans="1:7" x14ac:dyDescent="0.2">
      <c r="A243" s="44" t="s">
        <v>562</v>
      </c>
      <c r="B243" s="44">
        <v>2013</v>
      </c>
      <c r="C243" s="44" t="s">
        <v>56</v>
      </c>
      <c r="D243" s="5">
        <v>30</v>
      </c>
      <c r="E243" s="5">
        <v>69</v>
      </c>
      <c r="F243" s="5">
        <v>33</v>
      </c>
      <c r="G243" s="5">
        <v>132</v>
      </c>
    </row>
    <row r="244" spans="1:7" x14ac:dyDescent="0.2">
      <c r="A244" s="44" t="s">
        <v>563</v>
      </c>
      <c r="B244" s="44">
        <v>2013</v>
      </c>
      <c r="C244" s="44" t="s">
        <v>57</v>
      </c>
      <c r="D244" s="5">
        <v>27</v>
      </c>
      <c r="E244" s="5">
        <v>37</v>
      </c>
      <c r="F244" s="5">
        <v>114</v>
      </c>
      <c r="G244" s="5">
        <v>178</v>
      </c>
    </row>
    <row r="245" spans="1:7" x14ac:dyDescent="0.2">
      <c r="A245" s="44" t="s">
        <v>564</v>
      </c>
      <c r="B245" s="44">
        <v>2013</v>
      </c>
      <c r="C245" s="44" t="s">
        <v>58</v>
      </c>
      <c r="D245" s="5" t="s">
        <v>103</v>
      </c>
      <c r="E245" s="5" t="s">
        <v>103</v>
      </c>
      <c r="F245" s="5" t="s">
        <v>103</v>
      </c>
      <c r="G245" s="5">
        <v>162</v>
      </c>
    </row>
    <row r="246" spans="1:7" x14ac:dyDescent="0.2">
      <c r="A246" s="44" t="s">
        <v>565</v>
      </c>
      <c r="B246" s="44">
        <v>2013</v>
      </c>
      <c r="C246" s="44" t="s">
        <v>59</v>
      </c>
      <c r="D246" s="5">
        <v>15</v>
      </c>
      <c r="E246" s="5">
        <v>125</v>
      </c>
      <c r="F246" s="5">
        <v>48</v>
      </c>
      <c r="G246" s="5">
        <v>188</v>
      </c>
    </row>
    <row r="247" spans="1:7" x14ac:dyDescent="0.2">
      <c r="A247" s="44" t="s">
        <v>566</v>
      </c>
      <c r="B247" s="44">
        <v>2013</v>
      </c>
      <c r="C247" s="44" t="s">
        <v>60</v>
      </c>
      <c r="D247" s="5">
        <v>32</v>
      </c>
      <c r="E247" s="5">
        <v>561</v>
      </c>
      <c r="F247" s="5">
        <v>353</v>
      </c>
      <c r="G247" s="5">
        <v>946</v>
      </c>
    </row>
    <row r="248" spans="1:7" x14ac:dyDescent="0.2">
      <c r="A248" s="44" t="s">
        <v>567</v>
      </c>
      <c r="B248" s="44">
        <v>2013</v>
      </c>
      <c r="C248" s="44" t="s">
        <v>61</v>
      </c>
      <c r="D248" s="5" t="s">
        <v>103</v>
      </c>
      <c r="E248" s="5" t="s">
        <v>103</v>
      </c>
      <c r="F248" s="5" t="s">
        <v>103</v>
      </c>
      <c r="G248" s="5">
        <v>27</v>
      </c>
    </row>
    <row r="249" spans="1:7" x14ac:dyDescent="0.2">
      <c r="A249" s="44" t="s">
        <v>568</v>
      </c>
      <c r="B249" s="44">
        <v>2013</v>
      </c>
      <c r="C249" s="44" t="s">
        <v>62</v>
      </c>
      <c r="D249" s="5">
        <v>0</v>
      </c>
      <c r="E249" s="5">
        <v>39</v>
      </c>
      <c r="F249" s="5">
        <v>21</v>
      </c>
      <c r="G249" s="5">
        <v>60</v>
      </c>
    </row>
    <row r="250" spans="1:7" x14ac:dyDescent="0.2">
      <c r="A250" s="44" t="s">
        <v>569</v>
      </c>
      <c r="B250" s="44">
        <v>2013</v>
      </c>
      <c r="C250" s="44" t="s">
        <v>63</v>
      </c>
      <c r="D250" s="5">
        <v>37</v>
      </c>
      <c r="E250" s="5">
        <v>203</v>
      </c>
      <c r="F250" s="5">
        <v>104</v>
      </c>
      <c r="G250" s="5">
        <v>344</v>
      </c>
    </row>
    <row r="251" spans="1:7" x14ac:dyDescent="0.2">
      <c r="A251" s="44" t="s">
        <v>570</v>
      </c>
      <c r="B251" s="44">
        <v>2013</v>
      </c>
      <c r="C251" s="44" t="s">
        <v>64</v>
      </c>
      <c r="D251" s="5">
        <v>14</v>
      </c>
      <c r="E251" s="5">
        <v>262</v>
      </c>
      <c r="F251" s="5">
        <v>91</v>
      </c>
      <c r="G251" s="5">
        <v>367</v>
      </c>
    </row>
    <row r="252" spans="1:7" x14ac:dyDescent="0.2">
      <c r="A252" s="44" t="s">
        <v>571</v>
      </c>
      <c r="B252" s="44">
        <v>2013</v>
      </c>
      <c r="C252" s="44" t="s">
        <v>65</v>
      </c>
      <c r="D252" s="5">
        <v>76</v>
      </c>
      <c r="E252" s="5">
        <v>157</v>
      </c>
      <c r="F252" s="5">
        <v>63</v>
      </c>
      <c r="G252" s="5">
        <v>296</v>
      </c>
    </row>
    <row r="253" spans="1:7" x14ac:dyDescent="0.2">
      <c r="A253" s="44" t="s">
        <v>572</v>
      </c>
      <c r="B253" s="44">
        <v>2013</v>
      </c>
      <c r="C253" s="44" t="s">
        <v>66</v>
      </c>
      <c r="D253" s="5">
        <v>5</v>
      </c>
      <c r="E253" s="5">
        <v>44</v>
      </c>
      <c r="F253" s="5">
        <v>36</v>
      </c>
      <c r="G253" s="5">
        <v>85</v>
      </c>
    </row>
    <row r="254" spans="1:7" x14ac:dyDescent="0.2">
      <c r="A254" s="44" t="s">
        <v>573</v>
      </c>
      <c r="B254" s="44">
        <v>2013</v>
      </c>
      <c r="C254" s="44" t="s">
        <v>67</v>
      </c>
      <c r="D254" s="5">
        <v>20</v>
      </c>
      <c r="E254" s="5">
        <v>40</v>
      </c>
      <c r="F254" s="5">
        <v>29</v>
      </c>
      <c r="G254" s="5">
        <v>89</v>
      </c>
    </row>
    <row r="255" spans="1:7" x14ac:dyDescent="0.2">
      <c r="A255" s="44" t="s">
        <v>574</v>
      </c>
      <c r="B255" s="44">
        <v>2013</v>
      </c>
      <c r="C255" s="44" t="s">
        <v>68</v>
      </c>
      <c r="D255" s="5">
        <v>19</v>
      </c>
      <c r="E255" s="5">
        <v>36</v>
      </c>
      <c r="F255" s="5">
        <v>100</v>
      </c>
      <c r="G255" s="5">
        <v>155</v>
      </c>
    </row>
    <row r="256" spans="1:7" x14ac:dyDescent="0.2">
      <c r="A256" s="44" t="s">
        <v>575</v>
      </c>
      <c r="B256" s="44">
        <v>2013</v>
      </c>
      <c r="C256" s="44" t="s">
        <v>69</v>
      </c>
      <c r="D256" s="5">
        <v>17</v>
      </c>
      <c r="E256" s="5">
        <v>73</v>
      </c>
      <c r="F256" s="5">
        <v>41</v>
      </c>
      <c r="G256" s="5">
        <v>131</v>
      </c>
    </row>
    <row r="257" spans="1:7" x14ac:dyDescent="0.2">
      <c r="A257" s="44" t="s">
        <v>576</v>
      </c>
      <c r="B257" s="44">
        <v>2013</v>
      </c>
      <c r="C257" s="44" t="s">
        <v>70</v>
      </c>
      <c r="D257" s="5">
        <v>15</v>
      </c>
      <c r="E257" s="5">
        <v>75</v>
      </c>
      <c r="F257" s="5">
        <v>12</v>
      </c>
      <c r="G257" s="5">
        <v>102</v>
      </c>
    </row>
    <row r="258" spans="1:7" x14ac:dyDescent="0.2">
      <c r="A258" s="44" t="s">
        <v>577</v>
      </c>
      <c r="B258" s="44">
        <v>2013</v>
      </c>
      <c r="C258" s="44" t="s">
        <v>71</v>
      </c>
      <c r="D258" s="5" t="s">
        <v>103</v>
      </c>
      <c r="E258" s="5" t="s">
        <v>103</v>
      </c>
      <c r="F258" s="5" t="s">
        <v>103</v>
      </c>
      <c r="G258" s="5">
        <v>53</v>
      </c>
    </row>
    <row r="259" spans="1:7" x14ac:dyDescent="0.2">
      <c r="A259" s="44" t="s">
        <v>578</v>
      </c>
      <c r="B259" s="44">
        <v>2013</v>
      </c>
      <c r="C259" s="44" t="s">
        <v>72</v>
      </c>
      <c r="D259" s="5">
        <v>0</v>
      </c>
      <c r="E259" s="5">
        <v>33</v>
      </c>
      <c r="F259" s="5">
        <v>57</v>
      </c>
      <c r="G259" s="5">
        <v>90</v>
      </c>
    </row>
    <row r="260" spans="1:7" x14ac:dyDescent="0.2">
      <c r="A260" s="44" t="s">
        <v>579</v>
      </c>
      <c r="B260" s="44">
        <v>2013</v>
      </c>
      <c r="C260" s="44" t="s">
        <v>73</v>
      </c>
      <c r="D260" s="5">
        <v>6</v>
      </c>
      <c r="E260" s="5">
        <v>14</v>
      </c>
      <c r="F260" s="5">
        <v>22</v>
      </c>
      <c r="G260" s="5">
        <v>42</v>
      </c>
    </row>
    <row r="261" spans="1:7" x14ac:dyDescent="0.2">
      <c r="A261" s="44" t="s">
        <v>580</v>
      </c>
      <c r="B261" s="44">
        <v>2013</v>
      </c>
      <c r="C261" s="44" t="s">
        <v>74</v>
      </c>
      <c r="D261" s="5">
        <v>0</v>
      </c>
      <c r="E261" s="5">
        <v>167</v>
      </c>
      <c r="F261" s="5">
        <v>143</v>
      </c>
      <c r="G261" s="5">
        <v>310</v>
      </c>
    </row>
    <row r="262" spans="1:7" x14ac:dyDescent="0.2">
      <c r="A262" s="44" t="s">
        <v>581</v>
      </c>
      <c r="B262" s="44">
        <v>2013</v>
      </c>
      <c r="C262" s="44" t="s">
        <v>75</v>
      </c>
      <c r="D262" s="5">
        <v>0</v>
      </c>
      <c r="E262" s="5">
        <v>21</v>
      </c>
      <c r="F262" s="5">
        <v>8</v>
      </c>
      <c r="G262" s="5">
        <v>29</v>
      </c>
    </row>
    <row r="263" spans="1:7" x14ac:dyDescent="0.2">
      <c r="A263" s="44" t="s">
        <v>582</v>
      </c>
      <c r="B263" s="44">
        <v>2013</v>
      </c>
      <c r="C263" s="44" t="s">
        <v>76</v>
      </c>
      <c r="D263" s="5">
        <v>7</v>
      </c>
      <c r="E263" s="5">
        <v>40</v>
      </c>
      <c r="F263" s="5">
        <v>32</v>
      </c>
      <c r="G263" s="5">
        <v>79</v>
      </c>
    </row>
    <row r="264" spans="1:7" x14ac:dyDescent="0.2">
      <c r="A264" s="44" t="s">
        <v>583</v>
      </c>
      <c r="B264" s="44">
        <v>2013</v>
      </c>
      <c r="C264" s="44" t="s">
        <v>77</v>
      </c>
      <c r="D264" s="5">
        <v>16</v>
      </c>
      <c r="E264" s="5">
        <v>117</v>
      </c>
      <c r="F264" s="5">
        <v>103</v>
      </c>
      <c r="G264" s="5">
        <v>236</v>
      </c>
    </row>
    <row r="265" spans="1:7" x14ac:dyDescent="0.2">
      <c r="A265" s="44" t="s">
        <v>584</v>
      </c>
      <c r="B265" s="44">
        <v>2013</v>
      </c>
      <c r="C265" s="44" t="s">
        <v>78</v>
      </c>
      <c r="D265" s="5">
        <v>8</v>
      </c>
      <c r="E265" s="5">
        <v>42</v>
      </c>
      <c r="F265" s="5">
        <v>45</v>
      </c>
      <c r="G265" s="5">
        <v>95</v>
      </c>
    </row>
    <row r="266" spans="1:7" x14ac:dyDescent="0.2">
      <c r="A266" s="44" t="s">
        <v>585</v>
      </c>
      <c r="B266" s="44">
        <v>2013</v>
      </c>
      <c r="C266" s="44" t="s">
        <v>79</v>
      </c>
      <c r="D266" s="5">
        <v>5</v>
      </c>
      <c r="E266" s="5">
        <v>46</v>
      </c>
      <c r="F266" s="5">
        <v>13</v>
      </c>
      <c r="G266" s="5">
        <v>64</v>
      </c>
    </row>
    <row r="267" spans="1:7" x14ac:dyDescent="0.2">
      <c r="A267" s="44" t="s">
        <v>586</v>
      </c>
      <c r="B267" s="44">
        <v>2013</v>
      </c>
      <c r="C267" s="44" t="s">
        <v>80</v>
      </c>
      <c r="D267" s="5">
        <v>21</v>
      </c>
      <c r="E267" s="5">
        <v>54</v>
      </c>
      <c r="F267" s="5">
        <v>22</v>
      </c>
      <c r="G267" s="5">
        <v>97</v>
      </c>
    </row>
    <row r="268" spans="1:7" x14ac:dyDescent="0.2">
      <c r="A268" s="44" t="s">
        <v>587</v>
      </c>
      <c r="B268" s="44">
        <v>2013</v>
      </c>
      <c r="C268" s="44" t="s">
        <v>24</v>
      </c>
      <c r="D268" s="5">
        <v>588</v>
      </c>
      <c r="E268" s="5">
        <v>2879</v>
      </c>
      <c r="F268" s="5">
        <v>1936</v>
      </c>
      <c r="G268" s="5">
        <v>5403</v>
      </c>
    </row>
    <row r="269" spans="1:7" x14ac:dyDescent="0.2">
      <c r="A269" s="44" t="s">
        <v>800</v>
      </c>
      <c r="B269" s="44">
        <v>2014</v>
      </c>
      <c r="C269" s="44" t="s">
        <v>49</v>
      </c>
      <c r="D269" s="5">
        <v>62</v>
      </c>
      <c r="E269" s="5">
        <v>125</v>
      </c>
      <c r="F269" s="5">
        <v>69</v>
      </c>
      <c r="G269" s="5">
        <v>256</v>
      </c>
    </row>
    <row r="270" spans="1:7" x14ac:dyDescent="0.2">
      <c r="A270" s="44" t="s">
        <v>801</v>
      </c>
      <c r="B270" s="44">
        <v>2014</v>
      </c>
      <c r="C270" s="44" t="s">
        <v>50</v>
      </c>
      <c r="D270" s="5">
        <v>82</v>
      </c>
      <c r="E270" s="5">
        <v>115</v>
      </c>
      <c r="F270" s="5">
        <v>168</v>
      </c>
      <c r="G270" s="5">
        <v>365</v>
      </c>
    </row>
    <row r="271" spans="1:7" x14ac:dyDescent="0.2">
      <c r="A271" s="44" t="s">
        <v>802</v>
      </c>
      <c r="B271" s="44">
        <v>2014</v>
      </c>
      <c r="C271" s="44" t="s">
        <v>51</v>
      </c>
      <c r="D271" s="5">
        <v>14</v>
      </c>
      <c r="E271" s="5">
        <v>36</v>
      </c>
      <c r="F271" s="5">
        <v>25</v>
      </c>
      <c r="G271" s="5">
        <v>75</v>
      </c>
    </row>
    <row r="272" spans="1:7" x14ac:dyDescent="0.2">
      <c r="A272" s="44" t="s">
        <v>803</v>
      </c>
      <c r="B272" s="44">
        <v>2014</v>
      </c>
      <c r="C272" s="44" t="s">
        <v>52</v>
      </c>
      <c r="D272" s="5">
        <v>9</v>
      </c>
      <c r="E272" s="5">
        <v>54</v>
      </c>
      <c r="F272" s="5">
        <v>63</v>
      </c>
      <c r="G272" s="5">
        <v>126</v>
      </c>
    </row>
    <row r="273" spans="1:7" x14ac:dyDescent="0.2">
      <c r="A273" s="44" t="s">
        <v>804</v>
      </c>
      <c r="B273" s="44">
        <v>2014</v>
      </c>
      <c r="C273" s="44" t="s">
        <v>53</v>
      </c>
      <c r="D273" s="5">
        <v>8</v>
      </c>
      <c r="E273" s="5">
        <v>19</v>
      </c>
      <c r="F273" s="5">
        <v>17</v>
      </c>
      <c r="G273" s="5">
        <v>44</v>
      </c>
    </row>
    <row r="274" spans="1:7" x14ac:dyDescent="0.2">
      <c r="A274" s="44" t="s">
        <v>805</v>
      </c>
      <c r="B274" s="44">
        <v>2014</v>
      </c>
      <c r="C274" s="44" t="s">
        <v>54</v>
      </c>
      <c r="D274" s="5">
        <v>21</v>
      </c>
      <c r="E274" s="5">
        <v>62</v>
      </c>
      <c r="F274" s="5">
        <v>66</v>
      </c>
      <c r="G274" s="5">
        <v>149</v>
      </c>
    </row>
    <row r="275" spans="1:7" x14ac:dyDescent="0.2">
      <c r="A275" s="44" t="s">
        <v>806</v>
      </c>
      <c r="B275" s="44">
        <v>2014</v>
      </c>
      <c r="C275" s="44" t="s">
        <v>55</v>
      </c>
      <c r="D275" s="5">
        <v>7</v>
      </c>
      <c r="E275" s="5">
        <v>25</v>
      </c>
      <c r="F275" s="5">
        <v>17</v>
      </c>
      <c r="G275" s="5">
        <v>49</v>
      </c>
    </row>
    <row r="276" spans="1:7" x14ac:dyDescent="0.2">
      <c r="A276" s="44" t="s">
        <v>807</v>
      </c>
      <c r="B276" s="44">
        <v>2014</v>
      </c>
      <c r="C276" s="44" t="s">
        <v>56</v>
      </c>
      <c r="D276" s="5">
        <v>41</v>
      </c>
      <c r="E276" s="5">
        <v>72</v>
      </c>
      <c r="F276" s="5">
        <v>48</v>
      </c>
      <c r="G276" s="5">
        <v>161</v>
      </c>
    </row>
    <row r="277" spans="1:7" x14ac:dyDescent="0.2">
      <c r="A277" s="44" t="s">
        <v>808</v>
      </c>
      <c r="B277" s="44">
        <v>2014</v>
      </c>
      <c r="C277" s="44" t="s">
        <v>57</v>
      </c>
      <c r="D277" s="5">
        <v>26</v>
      </c>
      <c r="E277" s="5">
        <v>40</v>
      </c>
      <c r="F277" s="5">
        <v>135</v>
      </c>
      <c r="G277" s="5">
        <v>201</v>
      </c>
    </row>
    <row r="278" spans="1:7" x14ac:dyDescent="0.2">
      <c r="A278" s="44" t="s">
        <v>809</v>
      </c>
      <c r="B278" s="44">
        <v>2014</v>
      </c>
      <c r="C278" s="44" t="s">
        <v>58</v>
      </c>
      <c r="D278" s="5">
        <v>0</v>
      </c>
      <c r="E278" s="5">
        <v>80</v>
      </c>
      <c r="F278" s="5">
        <v>82</v>
      </c>
      <c r="G278" s="5">
        <v>162</v>
      </c>
    </row>
    <row r="279" spans="1:7" x14ac:dyDescent="0.2">
      <c r="A279" s="44" t="s">
        <v>810</v>
      </c>
      <c r="B279" s="44">
        <v>2014</v>
      </c>
      <c r="C279" s="44" t="s">
        <v>59</v>
      </c>
      <c r="D279" s="5">
        <v>24</v>
      </c>
      <c r="E279" s="5">
        <v>145</v>
      </c>
      <c r="F279" s="5">
        <v>58</v>
      </c>
      <c r="G279" s="5">
        <v>227</v>
      </c>
    </row>
    <row r="280" spans="1:7" x14ac:dyDescent="0.2">
      <c r="A280" s="44" t="s">
        <v>811</v>
      </c>
      <c r="B280" s="44">
        <v>2014</v>
      </c>
      <c r="C280" s="44" t="s">
        <v>60</v>
      </c>
      <c r="D280" s="5">
        <v>5</v>
      </c>
      <c r="E280" s="5">
        <v>573</v>
      </c>
      <c r="F280" s="5">
        <v>425</v>
      </c>
      <c r="G280" s="5">
        <v>1003</v>
      </c>
    </row>
    <row r="281" spans="1:7" x14ac:dyDescent="0.2">
      <c r="A281" s="44" t="s">
        <v>812</v>
      </c>
      <c r="B281" s="44">
        <v>2014</v>
      </c>
      <c r="C281" s="44" t="s">
        <v>61</v>
      </c>
      <c r="D281" s="5">
        <v>0</v>
      </c>
      <c r="E281" s="5">
        <v>34</v>
      </c>
      <c r="F281" s="5">
        <v>23</v>
      </c>
      <c r="G281" s="5">
        <v>57</v>
      </c>
    </row>
    <row r="282" spans="1:7" x14ac:dyDescent="0.2">
      <c r="A282" s="44" t="s">
        <v>813</v>
      </c>
      <c r="B282" s="44">
        <v>2014</v>
      </c>
      <c r="C282" s="44" t="s">
        <v>62</v>
      </c>
      <c r="D282" s="5">
        <v>0</v>
      </c>
      <c r="E282" s="5">
        <v>41</v>
      </c>
      <c r="F282" s="5">
        <v>22</v>
      </c>
      <c r="G282" s="5">
        <v>63</v>
      </c>
    </row>
    <row r="283" spans="1:7" x14ac:dyDescent="0.2">
      <c r="A283" s="44" t="s">
        <v>814</v>
      </c>
      <c r="B283" s="44">
        <v>2014</v>
      </c>
      <c r="C283" s="44" t="s">
        <v>63</v>
      </c>
      <c r="D283" s="5">
        <v>42</v>
      </c>
      <c r="E283" s="5">
        <v>192</v>
      </c>
      <c r="F283" s="5">
        <v>121</v>
      </c>
      <c r="G283" s="5">
        <v>355</v>
      </c>
    </row>
    <row r="284" spans="1:7" x14ac:dyDescent="0.2">
      <c r="A284" s="44" t="s">
        <v>815</v>
      </c>
      <c r="B284" s="44">
        <v>2014</v>
      </c>
      <c r="C284" s="44" t="s">
        <v>64</v>
      </c>
      <c r="D284" s="5">
        <v>14</v>
      </c>
      <c r="E284" s="5">
        <v>324</v>
      </c>
      <c r="F284" s="5">
        <v>87</v>
      </c>
      <c r="G284" s="5">
        <v>425</v>
      </c>
    </row>
    <row r="285" spans="1:7" x14ac:dyDescent="0.2">
      <c r="A285" s="44" t="s">
        <v>816</v>
      </c>
      <c r="B285" s="44">
        <v>2014</v>
      </c>
      <c r="C285" s="44" t="s">
        <v>65</v>
      </c>
      <c r="D285" s="5">
        <v>82</v>
      </c>
      <c r="E285" s="5">
        <v>168</v>
      </c>
      <c r="F285" s="5">
        <v>58</v>
      </c>
      <c r="G285" s="5">
        <v>308</v>
      </c>
    </row>
    <row r="286" spans="1:7" x14ac:dyDescent="0.2">
      <c r="A286" s="44" t="s">
        <v>817</v>
      </c>
      <c r="B286" s="44">
        <v>2014</v>
      </c>
      <c r="C286" s="44" t="s">
        <v>66</v>
      </c>
      <c r="D286" s="314" t="s">
        <v>103</v>
      </c>
      <c r="E286" s="314" t="s">
        <v>103</v>
      </c>
      <c r="F286" s="314" t="s">
        <v>103</v>
      </c>
      <c r="G286" s="5">
        <v>94</v>
      </c>
    </row>
    <row r="287" spans="1:7" x14ac:dyDescent="0.2">
      <c r="A287" s="44" t="s">
        <v>818</v>
      </c>
      <c r="B287" s="44">
        <v>2014</v>
      </c>
      <c r="C287" s="44" t="s">
        <v>67</v>
      </c>
      <c r="D287" s="5">
        <v>23</v>
      </c>
      <c r="E287" s="5">
        <v>45</v>
      </c>
      <c r="F287" s="5">
        <v>35</v>
      </c>
      <c r="G287" s="5">
        <v>103</v>
      </c>
    </row>
    <row r="288" spans="1:7" x14ac:dyDescent="0.2">
      <c r="A288" s="44" t="s">
        <v>819</v>
      </c>
      <c r="B288" s="44">
        <v>2014</v>
      </c>
      <c r="C288" s="44" t="s">
        <v>68</v>
      </c>
      <c r="D288" s="5">
        <v>21</v>
      </c>
      <c r="E288" s="5">
        <v>43</v>
      </c>
      <c r="F288" s="5">
        <v>106</v>
      </c>
      <c r="G288" s="5">
        <v>170</v>
      </c>
    </row>
    <row r="289" spans="1:7" x14ac:dyDescent="0.2">
      <c r="A289" s="44" t="s">
        <v>820</v>
      </c>
      <c r="B289" s="44">
        <v>2014</v>
      </c>
      <c r="C289" s="44" t="s">
        <v>69</v>
      </c>
      <c r="D289" s="5">
        <v>23</v>
      </c>
      <c r="E289" s="5">
        <v>83</v>
      </c>
      <c r="F289" s="5">
        <v>70</v>
      </c>
      <c r="G289" s="5">
        <v>176</v>
      </c>
    </row>
    <row r="290" spans="1:7" x14ac:dyDescent="0.2">
      <c r="A290" s="44" t="s">
        <v>821</v>
      </c>
      <c r="B290" s="44">
        <v>2014</v>
      </c>
      <c r="C290" s="44" t="s">
        <v>70</v>
      </c>
      <c r="D290" s="5">
        <v>32</v>
      </c>
      <c r="E290" s="5">
        <v>100</v>
      </c>
      <c r="F290" s="5">
        <v>17</v>
      </c>
      <c r="G290" s="5">
        <v>149</v>
      </c>
    </row>
    <row r="291" spans="1:7" x14ac:dyDescent="0.2">
      <c r="A291" s="44" t="s">
        <v>822</v>
      </c>
      <c r="B291" s="44">
        <v>2014</v>
      </c>
      <c r="C291" s="44" t="s">
        <v>71</v>
      </c>
      <c r="D291" s="314" t="s">
        <v>103</v>
      </c>
      <c r="E291" s="314" t="s">
        <v>103</v>
      </c>
      <c r="F291" s="314" t="s">
        <v>103</v>
      </c>
      <c r="G291" s="5">
        <v>63</v>
      </c>
    </row>
    <row r="292" spans="1:7" x14ac:dyDescent="0.2">
      <c r="A292" s="44" t="s">
        <v>823</v>
      </c>
      <c r="B292" s="44">
        <v>2014</v>
      </c>
      <c r="C292" s="44" t="s">
        <v>72</v>
      </c>
      <c r="D292" s="314" t="s">
        <v>103</v>
      </c>
      <c r="E292" s="314" t="s">
        <v>103</v>
      </c>
      <c r="F292" s="314" t="s">
        <v>103</v>
      </c>
      <c r="G292" s="5">
        <v>180</v>
      </c>
    </row>
    <row r="293" spans="1:7" x14ac:dyDescent="0.2">
      <c r="A293" s="44" t="s">
        <v>824</v>
      </c>
      <c r="B293" s="44">
        <v>2014</v>
      </c>
      <c r="C293" s="44" t="s">
        <v>73</v>
      </c>
      <c r="D293" s="5">
        <v>9</v>
      </c>
      <c r="E293" s="5">
        <v>13</v>
      </c>
      <c r="F293" s="5">
        <v>24</v>
      </c>
      <c r="G293" s="5">
        <v>46</v>
      </c>
    </row>
    <row r="294" spans="1:7" x14ac:dyDescent="0.2">
      <c r="A294" s="44" t="s">
        <v>825</v>
      </c>
      <c r="B294" s="44">
        <v>2014</v>
      </c>
      <c r="C294" s="44" t="s">
        <v>74</v>
      </c>
      <c r="D294" s="314" t="s">
        <v>103</v>
      </c>
      <c r="E294" s="314" t="s">
        <v>103</v>
      </c>
      <c r="F294" s="314" t="s">
        <v>103</v>
      </c>
      <c r="G294" s="5">
        <v>359</v>
      </c>
    </row>
    <row r="295" spans="1:7" x14ac:dyDescent="0.2">
      <c r="A295" s="44" t="s">
        <v>826</v>
      </c>
      <c r="B295" s="44">
        <v>2014</v>
      </c>
      <c r="C295" s="44" t="s">
        <v>75</v>
      </c>
      <c r="D295" s="5">
        <v>0</v>
      </c>
      <c r="E295" s="5">
        <v>20</v>
      </c>
      <c r="F295" s="5">
        <v>10</v>
      </c>
      <c r="G295" s="5">
        <v>30</v>
      </c>
    </row>
    <row r="296" spans="1:7" x14ac:dyDescent="0.2">
      <c r="A296" s="44" t="s">
        <v>827</v>
      </c>
      <c r="B296" s="44">
        <v>2014</v>
      </c>
      <c r="C296" s="44" t="s">
        <v>76</v>
      </c>
      <c r="D296" s="5">
        <v>11</v>
      </c>
      <c r="E296" s="5">
        <v>39</v>
      </c>
      <c r="F296" s="5">
        <v>38</v>
      </c>
      <c r="G296" s="5">
        <v>88</v>
      </c>
    </row>
    <row r="297" spans="1:7" x14ac:dyDescent="0.2">
      <c r="A297" s="44" t="s">
        <v>828</v>
      </c>
      <c r="B297" s="44">
        <v>2014</v>
      </c>
      <c r="C297" s="44" t="s">
        <v>77</v>
      </c>
      <c r="D297" s="5">
        <v>22</v>
      </c>
      <c r="E297" s="5">
        <v>122</v>
      </c>
      <c r="F297" s="5">
        <v>99</v>
      </c>
      <c r="G297" s="5">
        <v>243</v>
      </c>
    </row>
    <row r="298" spans="1:7" x14ac:dyDescent="0.2">
      <c r="A298" s="44" t="s">
        <v>829</v>
      </c>
      <c r="B298" s="44">
        <v>2014</v>
      </c>
      <c r="C298" s="44" t="s">
        <v>78</v>
      </c>
      <c r="D298" s="5">
        <v>9</v>
      </c>
      <c r="E298" s="5">
        <v>39</v>
      </c>
      <c r="F298" s="5">
        <v>51</v>
      </c>
      <c r="G298" s="5">
        <v>99</v>
      </c>
    </row>
    <row r="299" spans="1:7" x14ac:dyDescent="0.2">
      <c r="A299" s="44" t="s">
        <v>830</v>
      </c>
      <c r="B299" s="44">
        <v>2014</v>
      </c>
      <c r="C299" s="44" t="s">
        <v>79</v>
      </c>
      <c r="D299" s="5">
        <v>9</v>
      </c>
      <c r="E299" s="5">
        <v>56</v>
      </c>
      <c r="F299" s="5">
        <v>7</v>
      </c>
      <c r="G299" s="5">
        <v>72</v>
      </c>
    </row>
    <row r="300" spans="1:7" x14ac:dyDescent="0.2">
      <c r="A300" s="44" t="s">
        <v>831</v>
      </c>
      <c r="B300" s="44">
        <v>2014</v>
      </c>
      <c r="C300" s="44" t="s">
        <v>80</v>
      </c>
      <c r="D300" s="5">
        <v>18</v>
      </c>
      <c r="E300" s="5">
        <v>68</v>
      </c>
      <c r="F300" s="5">
        <v>25</v>
      </c>
      <c r="G300" s="5">
        <v>111</v>
      </c>
    </row>
    <row r="301" spans="1:7" x14ac:dyDescent="0.2">
      <c r="A301" s="44" t="s">
        <v>832</v>
      </c>
      <c r="B301" s="44">
        <v>2014</v>
      </c>
      <c r="C301" s="44" t="s">
        <v>24</v>
      </c>
      <c r="D301" s="5">
        <v>622</v>
      </c>
      <c r="E301" s="5">
        <v>3076</v>
      </c>
      <c r="F301" s="5">
        <v>2311</v>
      </c>
      <c r="G301" s="5">
        <v>6009</v>
      </c>
    </row>
    <row r="302" spans="1:7" x14ac:dyDescent="0.2">
      <c r="A302" s="44" t="s">
        <v>833</v>
      </c>
      <c r="B302" s="44">
        <v>2015</v>
      </c>
      <c r="C302" s="44" t="s">
        <v>49</v>
      </c>
      <c r="D302" s="314">
        <v>71</v>
      </c>
      <c r="E302" s="314">
        <v>136</v>
      </c>
      <c r="F302" s="314">
        <v>99</v>
      </c>
      <c r="G302" s="314">
        <v>306</v>
      </c>
    </row>
    <row r="303" spans="1:7" x14ac:dyDescent="0.2">
      <c r="A303" s="44" t="s">
        <v>834</v>
      </c>
      <c r="B303" s="44">
        <v>2015</v>
      </c>
      <c r="C303" s="44" t="s">
        <v>50</v>
      </c>
      <c r="D303" s="314">
        <v>53</v>
      </c>
      <c r="E303" s="314">
        <v>87</v>
      </c>
      <c r="F303" s="314">
        <v>126</v>
      </c>
      <c r="G303" s="314">
        <v>266</v>
      </c>
    </row>
    <row r="304" spans="1:7" x14ac:dyDescent="0.2">
      <c r="A304" s="44" t="s">
        <v>835</v>
      </c>
      <c r="B304" s="44">
        <v>2015</v>
      </c>
      <c r="C304" s="44" t="s">
        <v>51</v>
      </c>
      <c r="D304" s="314" t="s">
        <v>103</v>
      </c>
      <c r="E304" s="314" t="s">
        <v>103</v>
      </c>
      <c r="F304" s="314" t="s">
        <v>103</v>
      </c>
      <c r="G304" s="314">
        <v>95</v>
      </c>
    </row>
    <row r="305" spans="1:7" x14ac:dyDescent="0.2">
      <c r="A305" s="44" t="s">
        <v>836</v>
      </c>
      <c r="B305" s="44">
        <v>2015</v>
      </c>
      <c r="C305" s="44" t="s">
        <v>52</v>
      </c>
      <c r="D305" s="314">
        <v>12</v>
      </c>
      <c r="E305" s="314">
        <v>54</v>
      </c>
      <c r="F305" s="314">
        <v>68</v>
      </c>
      <c r="G305" s="314">
        <v>134</v>
      </c>
    </row>
    <row r="306" spans="1:7" x14ac:dyDescent="0.2">
      <c r="A306" s="44" t="s">
        <v>837</v>
      </c>
      <c r="B306" s="44">
        <v>2015</v>
      </c>
      <c r="C306" s="44" t="s">
        <v>53</v>
      </c>
      <c r="D306" s="314">
        <v>8</v>
      </c>
      <c r="E306" s="314">
        <v>19</v>
      </c>
      <c r="F306" s="314">
        <v>24</v>
      </c>
      <c r="G306" s="314">
        <v>51</v>
      </c>
    </row>
    <row r="307" spans="1:7" x14ac:dyDescent="0.2">
      <c r="A307" s="44" t="s">
        <v>838</v>
      </c>
      <c r="B307" s="44">
        <v>2015</v>
      </c>
      <c r="C307" s="44" t="s">
        <v>54</v>
      </c>
      <c r="D307" s="314">
        <v>47</v>
      </c>
      <c r="E307" s="314">
        <v>146</v>
      </c>
      <c r="F307" s="314">
        <v>120</v>
      </c>
      <c r="G307" s="314">
        <v>313</v>
      </c>
    </row>
    <row r="308" spans="1:7" x14ac:dyDescent="0.2">
      <c r="A308" s="44" t="s">
        <v>839</v>
      </c>
      <c r="B308" s="44">
        <v>2015</v>
      </c>
      <c r="C308" s="44" t="s">
        <v>55</v>
      </c>
      <c r="D308" s="314">
        <v>10</v>
      </c>
      <c r="E308" s="314">
        <v>22</v>
      </c>
      <c r="F308" s="314">
        <v>17</v>
      </c>
      <c r="G308" s="314">
        <v>49</v>
      </c>
    </row>
    <row r="309" spans="1:7" x14ac:dyDescent="0.2">
      <c r="A309" s="44" t="s">
        <v>840</v>
      </c>
      <c r="B309" s="44">
        <v>2015</v>
      </c>
      <c r="C309" s="44" t="s">
        <v>56</v>
      </c>
      <c r="D309" s="314">
        <v>58</v>
      </c>
      <c r="E309" s="314">
        <v>80</v>
      </c>
      <c r="F309" s="314">
        <v>51</v>
      </c>
      <c r="G309" s="314">
        <v>189</v>
      </c>
    </row>
    <row r="310" spans="1:7" x14ac:dyDescent="0.2">
      <c r="A310" s="44" t="s">
        <v>841</v>
      </c>
      <c r="B310" s="44">
        <v>2015</v>
      </c>
      <c r="C310" s="44" t="s">
        <v>57</v>
      </c>
      <c r="D310" s="314">
        <v>40</v>
      </c>
      <c r="E310" s="314">
        <v>45</v>
      </c>
      <c r="F310" s="314">
        <v>124</v>
      </c>
      <c r="G310" s="314">
        <v>209</v>
      </c>
    </row>
    <row r="311" spans="1:7" x14ac:dyDescent="0.2">
      <c r="A311" s="44" t="s">
        <v>842</v>
      </c>
      <c r="B311" s="44">
        <v>2015</v>
      </c>
      <c r="C311" s="44" t="s">
        <v>58</v>
      </c>
      <c r="D311" s="314">
        <v>4</v>
      </c>
      <c r="E311" s="314">
        <v>18</v>
      </c>
      <c r="F311" s="314">
        <v>13</v>
      </c>
      <c r="G311" s="314">
        <v>35</v>
      </c>
    </row>
    <row r="312" spans="1:7" x14ac:dyDescent="0.2">
      <c r="A312" s="44" t="s">
        <v>843</v>
      </c>
      <c r="B312" s="44">
        <v>2015</v>
      </c>
      <c r="C312" s="44" t="s">
        <v>59</v>
      </c>
      <c r="D312" s="314">
        <v>0</v>
      </c>
      <c r="E312" s="314">
        <v>0</v>
      </c>
      <c r="F312" s="314">
        <v>0</v>
      </c>
      <c r="G312" s="314">
        <v>0</v>
      </c>
    </row>
    <row r="313" spans="1:7" x14ac:dyDescent="0.2">
      <c r="A313" s="44" t="s">
        <v>844</v>
      </c>
      <c r="B313" s="44">
        <v>2015</v>
      </c>
      <c r="C313" s="44" t="s">
        <v>60</v>
      </c>
      <c r="D313" s="314">
        <v>71</v>
      </c>
      <c r="E313" s="314">
        <v>677</v>
      </c>
      <c r="F313" s="314">
        <v>507</v>
      </c>
      <c r="G313" s="314">
        <v>1255</v>
      </c>
    </row>
    <row r="314" spans="1:7" x14ac:dyDescent="0.2">
      <c r="A314" s="44" t="s">
        <v>845</v>
      </c>
      <c r="B314" s="44">
        <v>2015</v>
      </c>
      <c r="C314" s="44" t="s">
        <v>61</v>
      </c>
      <c r="D314" s="314">
        <v>0</v>
      </c>
      <c r="E314" s="314">
        <v>45</v>
      </c>
      <c r="F314" s="314">
        <v>45</v>
      </c>
      <c r="G314" s="314">
        <v>90</v>
      </c>
    </row>
    <row r="315" spans="1:7" x14ac:dyDescent="0.2">
      <c r="A315" s="44" t="s">
        <v>846</v>
      </c>
      <c r="B315" s="44">
        <v>2015</v>
      </c>
      <c r="C315" s="44" t="s">
        <v>62</v>
      </c>
      <c r="D315" s="314">
        <v>0</v>
      </c>
      <c r="E315" s="314">
        <v>27</v>
      </c>
      <c r="F315" s="314">
        <v>12</v>
      </c>
      <c r="G315" s="314">
        <v>39</v>
      </c>
    </row>
    <row r="316" spans="1:7" x14ac:dyDescent="0.2">
      <c r="A316" s="44" t="s">
        <v>847</v>
      </c>
      <c r="B316" s="44">
        <v>2015</v>
      </c>
      <c r="C316" s="44" t="s">
        <v>63</v>
      </c>
      <c r="D316" s="314">
        <v>52</v>
      </c>
      <c r="E316" s="314">
        <v>212</v>
      </c>
      <c r="F316" s="314">
        <v>143</v>
      </c>
      <c r="G316" s="314">
        <v>407</v>
      </c>
    </row>
    <row r="317" spans="1:7" x14ac:dyDescent="0.2">
      <c r="A317" s="44" t="s">
        <v>848</v>
      </c>
      <c r="B317" s="44">
        <v>2015</v>
      </c>
      <c r="C317" s="44" t="s">
        <v>64</v>
      </c>
      <c r="D317" s="314">
        <v>18</v>
      </c>
      <c r="E317" s="314">
        <v>345</v>
      </c>
      <c r="F317" s="314">
        <v>31</v>
      </c>
      <c r="G317" s="314">
        <v>394</v>
      </c>
    </row>
    <row r="318" spans="1:7" x14ac:dyDescent="0.2">
      <c r="A318" s="44" t="s">
        <v>849</v>
      </c>
      <c r="B318" s="44">
        <v>2015</v>
      </c>
      <c r="C318" s="44" t="s">
        <v>65</v>
      </c>
      <c r="D318" s="314">
        <v>112</v>
      </c>
      <c r="E318" s="314">
        <v>206</v>
      </c>
      <c r="F318" s="314">
        <v>124</v>
      </c>
      <c r="G318" s="314">
        <v>442</v>
      </c>
    </row>
    <row r="319" spans="1:7" x14ac:dyDescent="0.2">
      <c r="A319" s="44" t="s">
        <v>850</v>
      </c>
      <c r="B319" s="44">
        <v>2015</v>
      </c>
      <c r="C319" s="44" t="s">
        <v>66</v>
      </c>
      <c r="D319" s="314">
        <v>6</v>
      </c>
      <c r="E319" s="314">
        <v>30</v>
      </c>
      <c r="F319" s="314">
        <v>35</v>
      </c>
      <c r="G319" s="314">
        <v>71</v>
      </c>
    </row>
    <row r="320" spans="1:7" x14ac:dyDescent="0.2">
      <c r="A320" s="44" t="s">
        <v>851</v>
      </c>
      <c r="B320" s="44">
        <v>2015</v>
      </c>
      <c r="C320" s="44" t="s">
        <v>67</v>
      </c>
      <c r="D320" s="314">
        <v>29</v>
      </c>
      <c r="E320" s="314">
        <v>44</v>
      </c>
      <c r="F320" s="314">
        <v>17</v>
      </c>
      <c r="G320" s="314">
        <v>90</v>
      </c>
    </row>
    <row r="321" spans="1:7" x14ac:dyDescent="0.2">
      <c r="A321" s="44" t="s">
        <v>852</v>
      </c>
      <c r="B321" s="44">
        <v>2015</v>
      </c>
      <c r="C321" s="44" t="s">
        <v>68</v>
      </c>
      <c r="D321" s="314">
        <v>34</v>
      </c>
      <c r="E321" s="314">
        <v>80</v>
      </c>
      <c r="F321" s="314">
        <v>130</v>
      </c>
      <c r="G321" s="314">
        <v>244</v>
      </c>
    </row>
    <row r="322" spans="1:7" x14ac:dyDescent="0.2">
      <c r="A322" s="44" t="s">
        <v>853</v>
      </c>
      <c r="B322" s="44">
        <v>2015</v>
      </c>
      <c r="C322" s="44" t="s">
        <v>69</v>
      </c>
      <c r="D322" s="314">
        <v>33</v>
      </c>
      <c r="E322" s="314">
        <v>84</v>
      </c>
      <c r="F322" s="314">
        <v>77</v>
      </c>
      <c r="G322" s="314">
        <v>194</v>
      </c>
    </row>
    <row r="323" spans="1:7" x14ac:dyDescent="0.2">
      <c r="A323" s="44" t="s">
        <v>854</v>
      </c>
      <c r="B323" s="44">
        <v>2015</v>
      </c>
      <c r="C323" s="44" t="s">
        <v>70</v>
      </c>
      <c r="D323" s="314">
        <v>37</v>
      </c>
      <c r="E323" s="314">
        <v>105</v>
      </c>
      <c r="F323" s="314">
        <v>12</v>
      </c>
      <c r="G323" s="314">
        <v>154</v>
      </c>
    </row>
    <row r="324" spans="1:7" x14ac:dyDescent="0.2">
      <c r="A324" s="44" t="s">
        <v>855</v>
      </c>
      <c r="B324" s="44">
        <v>2015</v>
      </c>
      <c r="C324" s="44" t="s">
        <v>71</v>
      </c>
      <c r="D324" s="314" t="s">
        <v>103</v>
      </c>
      <c r="E324" s="314" t="s">
        <v>103</v>
      </c>
      <c r="F324" s="314" t="s">
        <v>103</v>
      </c>
      <c r="G324" s="314">
        <v>63</v>
      </c>
    </row>
    <row r="325" spans="1:7" x14ac:dyDescent="0.2">
      <c r="A325" s="44" t="s">
        <v>856</v>
      </c>
      <c r="B325" s="44">
        <v>2015</v>
      </c>
      <c r="C325" s="44" t="s">
        <v>72</v>
      </c>
      <c r="D325" s="314">
        <v>4</v>
      </c>
      <c r="E325" s="314">
        <v>90</v>
      </c>
      <c r="F325" s="314">
        <v>105</v>
      </c>
      <c r="G325" s="314">
        <v>199</v>
      </c>
    </row>
    <row r="326" spans="1:7" x14ac:dyDescent="0.2">
      <c r="A326" s="44" t="s">
        <v>857</v>
      </c>
      <c r="B326" s="44">
        <v>2015</v>
      </c>
      <c r="C326" s="44" t="s">
        <v>73</v>
      </c>
      <c r="D326" s="314">
        <v>0</v>
      </c>
      <c r="E326" s="314">
        <v>10</v>
      </c>
      <c r="F326" s="314">
        <v>19</v>
      </c>
      <c r="G326" s="314">
        <v>29</v>
      </c>
    </row>
    <row r="327" spans="1:7" x14ac:dyDescent="0.2">
      <c r="A327" s="44" t="s">
        <v>858</v>
      </c>
      <c r="B327" s="44">
        <v>2015</v>
      </c>
      <c r="C327" s="44" t="s">
        <v>74</v>
      </c>
      <c r="D327" s="314">
        <v>0</v>
      </c>
      <c r="E327" s="314">
        <v>107</v>
      </c>
      <c r="F327" s="314">
        <v>108</v>
      </c>
      <c r="G327" s="314">
        <v>215</v>
      </c>
    </row>
    <row r="328" spans="1:7" x14ac:dyDescent="0.2">
      <c r="A328" s="44" t="s">
        <v>859</v>
      </c>
      <c r="B328" s="44">
        <v>2015</v>
      </c>
      <c r="C328" s="44" t="s">
        <v>75</v>
      </c>
      <c r="D328" s="314">
        <v>0</v>
      </c>
      <c r="E328" s="314">
        <v>11</v>
      </c>
      <c r="F328" s="314">
        <v>7</v>
      </c>
      <c r="G328" s="314">
        <v>18</v>
      </c>
    </row>
    <row r="329" spans="1:7" x14ac:dyDescent="0.2">
      <c r="A329" s="44" t="s">
        <v>860</v>
      </c>
      <c r="B329" s="44">
        <v>2015</v>
      </c>
      <c r="C329" s="44" t="s">
        <v>76</v>
      </c>
      <c r="D329" s="314">
        <v>14</v>
      </c>
      <c r="E329" s="314">
        <v>45</v>
      </c>
      <c r="F329" s="314">
        <v>24</v>
      </c>
      <c r="G329" s="314">
        <v>83</v>
      </c>
    </row>
    <row r="330" spans="1:7" x14ac:dyDescent="0.2">
      <c r="A330" s="44" t="s">
        <v>861</v>
      </c>
      <c r="B330" s="44">
        <v>2015</v>
      </c>
      <c r="C330" s="44" t="s">
        <v>77</v>
      </c>
      <c r="D330" s="314">
        <v>27</v>
      </c>
      <c r="E330" s="314">
        <v>117</v>
      </c>
      <c r="F330" s="314">
        <v>88</v>
      </c>
      <c r="G330" s="314">
        <v>232</v>
      </c>
    </row>
    <row r="331" spans="1:7" x14ac:dyDescent="0.2">
      <c r="A331" s="44" t="s">
        <v>862</v>
      </c>
      <c r="B331" s="44">
        <v>2015</v>
      </c>
      <c r="C331" s="44" t="s">
        <v>78</v>
      </c>
      <c r="D331" s="314">
        <v>13</v>
      </c>
      <c r="E331" s="314">
        <v>37</v>
      </c>
      <c r="F331" s="314">
        <v>58</v>
      </c>
      <c r="G331" s="314">
        <v>108</v>
      </c>
    </row>
    <row r="332" spans="1:7" x14ac:dyDescent="0.2">
      <c r="A332" s="44" t="s">
        <v>863</v>
      </c>
      <c r="B332" s="44">
        <v>2015</v>
      </c>
      <c r="C332" s="44" t="s">
        <v>79</v>
      </c>
      <c r="D332" s="314">
        <v>17</v>
      </c>
      <c r="E332" s="314">
        <v>62</v>
      </c>
      <c r="F332" s="314">
        <v>11</v>
      </c>
      <c r="G332" s="314">
        <v>90</v>
      </c>
    </row>
    <row r="333" spans="1:7" x14ac:dyDescent="0.2">
      <c r="A333" s="44" t="s">
        <v>864</v>
      </c>
      <c r="B333" s="44">
        <v>2015</v>
      </c>
      <c r="C333" s="44" t="s">
        <v>80</v>
      </c>
      <c r="D333" s="314">
        <v>24</v>
      </c>
      <c r="E333" s="314">
        <v>89</v>
      </c>
      <c r="F333" s="314">
        <v>32</v>
      </c>
      <c r="G333" s="314">
        <v>145</v>
      </c>
    </row>
    <row r="334" spans="1:7" x14ac:dyDescent="0.2">
      <c r="A334" s="44" t="s">
        <v>865</v>
      </c>
      <c r="B334" s="44">
        <v>2015</v>
      </c>
      <c r="C334" s="44" t="s">
        <v>24</v>
      </c>
      <c r="D334" s="314">
        <v>831.50169491525423</v>
      </c>
      <c r="E334" s="314">
        <v>3271.2016376663255</v>
      </c>
      <c r="F334" s="314">
        <v>2352.029738126942</v>
      </c>
      <c r="G334" s="314">
        <v>6452.7639225181601</v>
      </c>
    </row>
  </sheetData>
  <mergeCells count="1">
    <mergeCell ref="A112:B112"/>
  </mergeCells>
  <conditionalFormatting sqref="A1:XFD1048576">
    <cfRule type="cellIs" dxfId="2" priority="1" operator="equal">
      <formula>"*"</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1:K91"/>
  <sheetViews>
    <sheetView zoomScaleNormal="100" workbookViewId="0"/>
  </sheetViews>
  <sheetFormatPr defaultRowHeight="12.75" x14ac:dyDescent="0.2"/>
  <cols>
    <col min="1" max="1" width="9.140625" style="376"/>
    <col min="2" max="2" width="24.28515625" style="376" customWidth="1"/>
    <col min="3" max="16384" width="9.140625" style="376"/>
  </cols>
  <sheetData>
    <row r="1" spans="2:5" x14ac:dyDescent="0.2">
      <c r="B1" s="376" t="s">
        <v>763</v>
      </c>
    </row>
    <row r="2" spans="2:5" x14ac:dyDescent="0.2">
      <c r="B2" s="376" t="s">
        <v>109</v>
      </c>
      <c r="C2" s="376" t="s">
        <v>105</v>
      </c>
      <c r="E2" s="376" t="s">
        <v>4</v>
      </c>
    </row>
    <row r="3" spans="2:5" x14ac:dyDescent="0.2">
      <c r="C3" s="376" t="s">
        <v>108</v>
      </c>
      <c r="D3" s="376" t="s">
        <v>39</v>
      </c>
    </row>
    <row r="4" spans="2:5" x14ac:dyDescent="0.2">
      <c r="C4" s="376" t="s">
        <v>41</v>
      </c>
      <c r="D4" s="376" t="s">
        <v>41</v>
      </c>
      <c r="E4" s="376" t="s">
        <v>41</v>
      </c>
    </row>
    <row r="5" spans="2:5" x14ac:dyDescent="0.2">
      <c r="B5" s="376" t="s">
        <v>49</v>
      </c>
      <c r="C5" s="376">
        <v>325</v>
      </c>
      <c r="D5" s="376">
        <v>57</v>
      </c>
      <c r="E5" s="376">
        <v>382</v>
      </c>
    </row>
    <row r="6" spans="2:5" x14ac:dyDescent="0.2">
      <c r="B6" s="376" t="s">
        <v>50</v>
      </c>
      <c r="C6" s="376">
        <v>293</v>
      </c>
      <c r="D6" s="376">
        <v>27</v>
      </c>
      <c r="E6" s="376">
        <v>320</v>
      </c>
    </row>
    <row r="7" spans="2:5" x14ac:dyDescent="0.2">
      <c r="B7" s="376" t="s">
        <v>51</v>
      </c>
      <c r="C7" s="376">
        <v>225</v>
      </c>
      <c r="D7" s="376">
        <v>732</v>
      </c>
      <c r="E7" s="376">
        <v>957</v>
      </c>
    </row>
    <row r="8" spans="2:5" x14ac:dyDescent="0.2">
      <c r="B8" s="376" t="s">
        <v>52</v>
      </c>
      <c r="C8" s="376">
        <v>202</v>
      </c>
      <c r="D8" s="376">
        <v>46</v>
      </c>
      <c r="E8" s="376">
        <v>248</v>
      </c>
    </row>
    <row r="9" spans="2:5" x14ac:dyDescent="0.2">
      <c r="B9" s="376" t="s">
        <v>53</v>
      </c>
      <c r="C9" s="376">
        <v>36</v>
      </c>
      <c r="D9" s="376">
        <v>8</v>
      </c>
      <c r="E9" s="376">
        <v>44</v>
      </c>
    </row>
    <row r="10" spans="2:5" x14ac:dyDescent="0.2">
      <c r="B10" s="376" t="s">
        <v>54</v>
      </c>
      <c r="C10" s="376" t="s">
        <v>103</v>
      </c>
      <c r="D10" s="376" t="s">
        <v>103</v>
      </c>
      <c r="E10" s="376">
        <v>16</v>
      </c>
    </row>
    <row r="11" spans="2:5" x14ac:dyDescent="0.2">
      <c r="B11" s="376" t="s">
        <v>55</v>
      </c>
      <c r="C11" s="376">
        <v>1039</v>
      </c>
      <c r="D11" s="376">
        <v>2452</v>
      </c>
      <c r="E11" s="376">
        <v>3491</v>
      </c>
    </row>
    <row r="12" spans="2:5" x14ac:dyDescent="0.2">
      <c r="B12" s="376" t="s">
        <v>56</v>
      </c>
      <c r="C12" s="376">
        <v>496</v>
      </c>
      <c r="D12" s="376">
        <v>203</v>
      </c>
      <c r="E12" s="376">
        <v>699</v>
      </c>
    </row>
    <row r="13" spans="2:5" x14ac:dyDescent="0.2">
      <c r="B13" s="376" t="s">
        <v>57</v>
      </c>
      <c r="C13" s="376">
        <v>86</v>
      </c>
      <c r="D13" s="376">
        <v>314</v>
      </c>
      <c r="E13" s="376">
        <v>400</v>
      </c>
    </row>
    <row r="14" spans="2:5" x14ac:dyDescent="0.2">
      <c r="B14" s="376" t="s">
        <v>58</v>
      </c>
      <c r="C14" s="376">
        <v>319</v>
      </c>
      <c r="D14" s="376">
        <v>92</v>
      </c>
      <c r="E14" s="376">
        <v>411</v>
      </c>
    </row>
    <row r="15" spans="2:5" x14ac:dyDescent="0.2">
      <c r="B15" s="376" t="s">
        <v>59</v>
      </c>
      <c r="C15" s="376">
        <v>70</v>
      </c>
      <c r="D15" s="376">
        <v>25</v>
      </c>
      <c r="E15" s="376">
        <v>95</v>
      </c>
    </row>
    <row r="16" spans="2:5" x14ac:dyDescent="0.2">
      <c r="B16" s="376" t="s">
        <v>60</v>
      </c>
      <c r="C16" s="376" t="s">
        <v>103</v>
      </c>
      <c r="D16" s="376" t="s">
        <v>103</v>
      </c>
      <c r="E16" s="376">
        <v>38</v>
      </c>
    </row>
    <row r="17" spans="2:5" x14ac:dyDescent="0.2">
      <c r="B17" s="376" t="s">
        <v>61</v>
      </c>
      <c r="C17" s="376">
        <v>0</v>
      </c>
      <c r="D17" s="376">
        <v>0</v>
      </c>
      <c r="E17" s="376">
        <v>0</v>
      </c>
    </row>
    <row r="18" spans="2:5" x14ac:dyDescent="0.2">
      <c r="B18" s="376" t="s">
        <v>62</v>
      </c>
      <c r="C18" s="376">
        <v>183</v>
      </c>
      <c r="D18" s="376">
        <v>181</v>
      </c>
      <c r="E18" s="376">
        <v>364</v>
      </c>
    </row>
    <row r="19" spans="2:5" x14ac:dyDescent="0.2">
      <c r="B19" s="376" t="s">
        <v>63</v>
      </c>
      <c r="C19" s="376">
        <v>240</v>
      </c>
      <c r="D19" s="376">
        <v>48</v>
      </c>
      <c r="E19" s="376">
        <v>288</v>
      </c>
    </row>
    <row r="20" spans="2:5" x14ac:dyDescent="0.2">
      <c r="B20" s="376" t="s">
        <v>64</v>
      </c>
      <c r="C20" s="376">
        <v>72</v>
      </c>
      <c r="D20" s="376">
        <v>671</v>
      </c>
      <c r="E20" s="376">
        <v>743</v>
      </c>
    </row>
    <row r="21" spans="2:5" x14ac:dyDescent="0.2">
      <c r="B21" s="376" t="s">
        <v>65</v>
      </c>
      <c r="C21" s="376">
        <v>495</v>
      </c>
      <c r="D21" s="376">
        <v>143</v>
      </c>
      <c r="E21" s="376">
        <v>638</v>
      </c>
    </row>
    <row r="22" spans="2:5" x14ac:dyDescent="0.2">
      <c r="B22" s="376" t="s">
        <v>66</v>
      </c>
      <c r="C22" s="376">
        <v>53</v>
      </c>
      <c r="D22" s="376">
        <v>82</v>
      </c>
      <c r="E22" s="376">
        <v>135</v>
      </c>
    </row>
    <row r="23" spans="2:5" x14ac:dyDescent="0.2">
      <c r="B23" s="376" t="s">
        <v>67</v>
      </c>
      <c r="C23" s="376">
        <v>203</v>
      </c>
      <c r="D23" s="376">
        <v>44</v>
      </c>
      <c r="E23" s="376">
        <v>247</v>
      </c>
    </row>
    <row r="24" spans="2:5" x14ac:dyDescent="0.2">
      <c r="B24" s="376" t="s">
        <v>68</v>
      </c>
      <c r="C24" s="376">
        <v>165</v>
      </c>
      <c r="D24" s="376">
        <v>39</v>
      </c>
      <c r="E24" s="376">
        <v>204</v>
      </c>
    </row>
    <row r="25" spans="2:5" x14ac:dyDescent="0.2">
      <c r="B25" s="376" t="s">
        <v>69</v>
      </c>
      <c r="C25" s="376">
        <v>434</v>
      </c>
      <c r="D25" s="376">
        <v>169</v>
      </c>
      <c r="E25" s="376">
        <v>603</v>
      </c>
    </row>
    <row r="26" spans="2:5" x14ac:dyDescent="0.2">
      <c r="B26" s="376" t="s">
        <v>70</v>
      </c>
      <c r="C26" s="376">
        <v>103</v>
      </c>
      <c r="D26" s="376">
        <v>9</v>
      </c>
      <c r="E26" s="376">
        <v>112</v>
      </c>
    </row>
    <row r="27" spans="2:5" x14ac:dyDescent="0.2">
      <c r="B27" s="376" t="s">
        <v>71</v>
      </c>
      <c r="C27" s="376">
        <v>6</v>
      </c>
      <c r="D27" s="376">
        <v>52</v>
      </c>
      <c r="E27" s="376">
        <v>58</v>
      </c>
    </row>
    <row r="28" spans="2:5" x14ac:dyDescent="0.2">
      <c r="B28" s="376" t="s">
        <v>72</v>
      </c>
      <c r="C28" s="376">
        <v>541</v>
      </c>
      <c r="D28" s="376">
        <v>848</v>
      </c>
      <c r="E28" s="376">
        <v>1389</v>
      </c>
    </row>
    <row r="29" spans="2:5" x14ac:dyDescent="0.2">
      <c r="B29" s="376" t="s">
        <v>73</v>
      </c>
      <c r="C29" s="376">
        <v>381</v>
      </c>
      <c r="D29" s="376">
        <v>98</v>
      </c>
      <c r="E29" s="376">
        <v>479</v>
      </c>
    </row>
    <row r="30" spans="2:5" x14ac:dyDescent="0.2">
      <c r="B30" s="376" t="s">
        <v>74</v>
      </c>
      <c r="C30" s="376">
        <v>262</v>
      </c>
      <c r="D30" s="376">
        <v>184</v>
      </c>
      <c r="E30" s="376">
        <v>446</v>
      </c>
    </row>
    <row r="31" spans="2:5" x14ac:dyDescent="0.2">
      <c r="B31" s="376" t="s">
        <v>75</v>
      </c>
      <c r="C31" s="376">
        <v>198</v>
      </c>
      <c r="D31" s="376">
        <v>190</v>
      </c>
      <c r="E31" s="376">
        <v>388</v>
      </c>
    </row>
    <row r="32" spans="2:5" x14ac:dyDescent="0.2">
      <c r="B32" s="376" t="s">
        <v>76</v>
      </c>
      <c r="C32" s="376">
        <v>124</v>
      </c>
      <c r="D32" s="376">
        <v>26</v>
      </c>
      <c r="E32" s="376">
        <v>150</v>
      </c>
    </row>
    <row r="33" spans="2:9" x14ac:dyDescent="0.2">
      <c r="B33" s="376" t="s">
        <v>77</v>
      </c>
      <c r="C33" s="376">
        <v>438</v>
      </c>
      <c r="D33" s="376">
        <v>1814</v>
      </c>
      <c r="E33" s="376">
        <v>2252</v>
      </c>
    </row>
    <row r="34" spans="2:9" x14ac:dyDescent="0.2">
      <c r="B34" s="376" t="s">
        <v>78</v>
      </c>
      <c r="C34" s="376">
        <v>54</v>
      </c>
      <c r="D34" s="376">
        <v>193</v>
      </c>
      <c r="E34" s="376">
        <v>247</v>
      </c>
    </row>
    <row r="35" spans="2:9" x14ac:dyDescent="0.2">
      <c r="B35" s="376" t="s">
        <v>79</v>
      </c>
      <c r="C35" s="376">
        <v>254</v>
      </c>
      <c r="D35" s="376">
        <v>563</v>
      </c>
      <c r="E35" s="376">
        <v>817</v>
      </c>
    </row>
    <row r="36" spans="2:9" x14ac:dyDescent="0.2">
      <c r="B36" s="376" t="s">
        <v>80</v>
      </c>
      <c r="C36" s="376">
        <v>662</v>
      </c>
      <c r="D36" s="376">
        <v>702</v>
      </c>
      <c r="E36" s="376">
        <v>1364</v>
      </c>
    </row>
    <row r="37" spans="2:9" x14ac:dyDescent="0.2">
      <c r="B37" s="376" t="s">
        <v>24</v>
      </c>
      <c r="C37" s="376">
        <v>8008</v>
      </c>
      <c r="D37" s="376">
        <v>10017</v>
      </c>
      <c r="E37" s="376">
        <v>18025</v>
      </c>
    </row>
    <row r="38" spans="2:9" x14ac:dyDescent="0.2">
      <c r="B38" s="376" t="s">
        <v>764</v>
      </c>
    </row>
    <row r="39" spans="2:9" x14ac:dyDescent="0.2">
      <c r="B39" s="376" t="s">
        <v>749</v>
      </c>
      <c r="C39" s="376" t="s">
        <v>105</v>
      </c>
      <c r="F39" s="376" t="s">
        <v>4</v>
      </c>
    </row>
    <row r="40" spans="2:9" x14ac:dyDescent="0.2">
      <c r="C40" s="376" t="s">
        <v>692</v>
      </c>
      <c r="D40" s="376" t="s">
        <v>596</v>
      </c>
      <c r="E40" s="376" t="s">
        <v>39</v>
      </c>
    </row>
    <row r="41" spans="2:9" x14ac:dyDescent="0.2">
      <c r="C41" s="376" t="s">
        <v>41</v>
      </c>
      <c r="D41" s="376" t="s">
        <v>41</v>
      </c>
      <c r="E41" s="376" t="s">
        <v>41</v>
      </c>
      <c r="F41" s="376" t="s">
        <v>41</v>
      </c>
    </row>
    <row r="42" spans="2:9" x14ac:dyDescent="0.2">
      <c r="B42" s="376" t="s">
        <v>2</v>
      </c>
      <c r="C42" s="376">
        <v>119</v>
      </c>
      <c r="D42" s="376">
        <v>4276</v>
      </c>
      <c r="E42" s="376">
        <v>3636</v>
      </c>
      <c r="F42" s="376">
        <v>8031</v>
      </c>
    </row>
    <row r="43" spans="2:9" x14ac:dyDescent="0.2">
      <c r="B43" s="376" t="s">
        <v>3</v>
      </c>
      <c r="C43" s="376">
        <v>117</v>
      </c>
      <c r="D43" s="376">
        <v>3496</v>
      </c>
      <c r="E43" s="376">
        <v>6381</v>
      </c>
      <c r="F43" s="376">
        <v>9994</v>
      </c>
    </row>
    <row r="44" spans="2:9" x14ac:dyDescent="0.2">
      <c r="B44" s="376" t="s">
        <v>4</v>
      </c>
      <c r="C44" s="376">
        <v>236</v>
      </c>
      <c r="D44" s="376">
        <v>7772</v>
      </c>
      <c r="E44" s="376">
        <v>10017</v>
      </c>
      <c r="F44" s="376">
        <v>18025</v>
      </c>
    </row>
    <row r="45" spans="2:9" x14ac:dyDescent="0.2">
      <c r="B45" s="376" t="s">
        <v>782</v>
      </c>
    </row>
    <row r="46" spans="2:9" x14ac:dyDescent="0.2">
      <c r="C46" s="376" t="s">
        <v>105</v>
      </c>
    </row>
    <row r="47" spans="2:9" x14ac:dyDescent="0.2">
      <c r="C47" s="376" t="s">
        <v>108</v>
      </c>
      <c r="D47" s="376" t="s">
        <v>39</v>
      </c>
      <c r="E47" s="376" t="s">
        <v>4</v>
      </c>
    </row>
    <row r="48" spans="2:9" x14ac:dyDescent="0.2">
      <c r="B48" s="376" t="s">
        <v>779</v>
      </c>
      <c r="C48" s="376">
        <v>5828</v>
      </c>
      <c r="D48" s="376">
        <v>6372</v>
      </c>
      <c r="E48" s="376">
        <v>12200</v>
      </c>
      <c r="G48" s="377">
        <v>0.72777222777222772</v>
      </c>
      <c r="H48" s="377">
        <v>0.63611859838274931</v>
      </c>
      <c r="I48" s="377">
        <v>0.67683772538141473</v>
      </c>
    </row>
    <row r="49" spans="2:11" x14ac:dyDescent="0.2">
      <c r="B49" s="376" t="s">
        <v>780</v>
      </c>
      <c r="C49" s="376">
        <v>2180</v>
      </c>
      <c r="D49" s="376">
        <v>3645</v>
      </c>
      <c r="E49" s="376">
        <v>5825</v>
      </c>
      <c r="G49" s="377">
        <v>0.27222777222777222</v>
      </c>
      <c r="H49" s="377">
        <v>0.36388140161725069</v>
      </c>
      <c r="I49" s="377">
        <v>0.32316227461858532</v>
      </c>
    </row>
    <row r="51" spans="2:11" x14ac:dyDescent="0.2">
      <c r="B51" s="376" t="s">
        <v>781</v>
      </c>
    </row>
    <row r="52" spans="2:11" x14ac:dyDescent="0.2">
      <c r="C52" s="376" t="s">
        <v>105</v>
      </c>
    </row>
    <row r="53" spans="2:11" x14ac:dyDescent="0.2">
      <c r="C53" s="376" t="s">
        <v>108</v>
      </c>
      <c r="D53" s="376" t="s">
        <v>39</v>
      </c>
      <c r="E53" s="376" t="s">
        <v>4</v>
      </c>
    </row>
    <row r="54" spans="2:11" x14ac:dyDescent="0.2">
      <c r="B54" s="376" t="s">
        <v>779</v>
      </c>
      <c r="C54" s="376">
        <v>2049</v>
      </c>
      <c r="D54" s="376">
        <v>1630</v>
      </c>
      <c r="E54" s="376">
        <v>3679</v>
      </c>
      <c r="G54" s="377">
        <v>0.25586913086913088</v>
      </c>
      <c r="H54" s="377">
        <v>0.16272337027054007</v>
      </c>
      <c r="I54" s="377">
        <v>0.20410540915395284</v>
      </c>
    </row>
    <row r="55" spans="2:11" x14ac:dyDescent="0.2">
      <c r="B55" s="376" t="s">
        <v>780</v>
      </c>
      <c r="C55" s="376">
        <v>5959</v>
      </c>
      <c r="D55" s="376">
        <v>8387</v>
      </c>
      <c r="E55" s="376">
        <v>14346</v>
      </c>
      <c r="G55" s="377">
        <v>0.74413086913086912</v>
      </c>
      <c r="H55" s="377">
        <v>0.83727662972945993</v>
      </c>
      <c r="I55" s="377">
        <v>0.79589459084604719</v>
      </c>
    </row>
    <row r="57" spans="2:11" x14ac:dyDescent="0.2">
      <c r="B57" s="376" t="s">
        <v>109</v>
      </c>
      <c r="C57" s="376" t="s">
        <v>783</v>
      </c>
    </row>
    <row r="58" spans="2:11" x14ac:dyDescent="0.2">
      <c r="C58" s="376" t="s">
        <v>779</v>
      </c>
      <c r="D58" s="376" t="s">
        <v>780</v>
      </c>
      <c r="F58" s="378"/>
      <c r="H58" s="378" t="s">
        <v>785</v>
      </c>
      <c r="I58" s="378"/>
      <c r="J58" s="378"/>
    </row>
    <row r="59" spans="2:11" x14ac:dyDescent="0.2">
      <c r="B59" s="376" t="s">
        <v>49</v>
      </c>
      <c r="C59" s="376">
        <v>9</v>
      </c>
      <c r="D59" s="376">
        <v>373</v>
      </c>
      <c r="E59" s="377">
        <v>2.356020942408377E-2</v>
      </c>
      <c r="F59" s="379">
        <v>0.97643979057591623</v>
      </c>
      <c r="H59" s="380">
        <v>1.0000000000000001E-5</v>
      </c>
      <c r="I59" s="378">
        <v>20</v>
      </c>
      <c r="J59" s="378" t="s">
        <v>49</v>
      </c>
      <c r="K59" s="380">
        <v>2.357020942408377E-2</v>
      </c>
    </row>
    <row r="60" spans="2:11" x14ac:dyDescent="0.2">
      <c r="B60" s="376" t="s">
        <v>50</v>
      </c>
      <c r="C60" s="376">
        <v>37</v>
      </c>
      <c r="D60" s="376">
        <v>283</v>
      </c>
      <c r="E60" s="377">
        <v>0.11562500000000001</v>
      </c>
      <c r="F60" s="379">
        <v>0.88437500000000002</v>
      </c>
      <c r="H60" s="380">
        <v>2.0000000000000002E-5</v>
      </c>
      <c r="I60" s="378">
        <v>15</v>
      </c>
      <c r="J60" s="378" t="s">
        <v>50</v>
      </c>
      <c r="K60" s="380">
        <v>0.11564500000000001</v>
      </c>
    </row>
    <row r="61" spans="2:11" x14ac:dyDescent="0.2">
      <c r="B61" s="376" t="s">
        <v>51</v>
      </c>
      <c r="C61" s="376">
        <v>0</v>
      </c>
      <c r="D61" s="376">
        <v>957</v>
      </c>
      <c r="E61" s="377">
        <v>0</v>
      </c>
      <c r="F61" s="379">
        <v>1</v>
      </c>
      <c r="H61" s="380">
        <v>3.0000000000000001E-5</v>
      </c>
      <c r="I61" s="378">
        <v>33</v>
      </c>
      <c r="J61" s="378" t="s">
        <v>51</v>
      </c>
      <c r="K61" s="380">
        <v>3.0000000000000001E-5</v>
      </c>
    </row>
    <row r="62" spans="2:11" x14ac:dyDescent="0.2">
      <c r="B62" s="376" t="s">
        <v>52</v>
      </c>
      <c r="C62" s="376">
        <v>18</v>
      </c>
      <c r="D62" s="376">
        <v>230</v>
      </c>
      <c r="E62" s="377">
        <v>7.2580645161290328E-2</v>
      </c>
      <c r="F62" s="379">
        <v>0.92741935483870963</v>
      </c>
      <c r="H62" s="380">
        <v>4.0000000000000003E-5</v>
      </c>
      <c r="I62" s="378">
        <v>17</v>
      </c>
      <c r="J62" s="378" t="s">
        <v>52</v>
      </c>
      <c r="K62" s="380">
        <v>7.2620645161290326E-2</v>
      </c>
    </row>
    <row r="63" spans="2:11" x14ac:dyDescent="0.2">
      <c r="B63" s="376" t="s">
        <v>53</v>
      </c>
      <c r="C63" s="376" t="s">
        <v>103</v>
      </c>
      <c r="D63" s="376" t="s">
        <v>103</v>
      </c>
      <c r="E63" s="377">
        <v>4.5454545454545456E-2</v>
      </c>
      <c r="F63" s="379">
        <v>0.95454545454545459</v>
      </c>
      <c r="H63" s="380">
        <v>5.0000000000000002E-5</v>
      </c>
      <c r="I63" s="378">
        <v>18</v>
      </c>
      <c r="J63" s="378" t="s">
        <v>53</v>
      </c>
      <c r="K63" s="380">
        <v>4.5504545454545457E-2</v>
      </c>
    </row>
    <row r="64" spans="2:11" x14ac:dyDescent="0.2">
      <c r="B64" s="376" t="s">
        <v>54</v>
      </c>
      <c r="C64" s="376">
        <v>0</v>
      </c>
      <c r="D64" s="376">
        <v>16</v>
      </c>
      <c r="E64" s="377">
        <v>0</v>
      </c>
      <c r="F64" s="379">
        <v>1</v>
      </c>
      <c r="H64" s="380">
        <v>6.0000000000000002E-5</v>
      </c>
      <c r="I64" s="378">
        <v>32</v>
      </c>
      <c r="J64" s="378" t="s">
        <v>54</v>
      </c>
      <c r="K64" s="380">
        <v>6.0000000000000002E-5</v>
      </c>
    </row>
    <row r="65" spans="2:11" x14ac:dyDescent="0.2">
      <c r="B65" s="376" t="s">
        <v>55</v>
      </c>
      <c r="C65" s="376">
        <v>376</v>
      </c>
      <c r="D65" s="376">
        <v>3115</v>
      </c>
      <c r="E65" s="377">
        <v>0.10770552850186194</v>
      </c>
      <c r="F65" s="379">
        <v>0.89229447149813812</v>
      </c>
      <c r="H65" s="380">
        <v>6.9999999999999994E-5</v>
      </c>
      <c r="I65" s="378">
        <v>16</v>
      </c>
      <c r="J65" s="378" t="s">
        <v>55</v>
      </c>
      <c r="K65" s="380">
        <v>0.10777552850186194</v>
      </c>
    </row>
    <row r="66" spans="2:11" x14ac:dyDescent="0.2">
      <c r="B66" s="376" t="s">
        <v>56</v>
      </c>
      <c r="C66" s="376">
        <v>194</v>
      </c>
      <c r="D66" s="376">
        <v>505</v>
      </c>
      <c r="E66" s="377">
        <v>0.27753934191702434</v>
      </c>
      <c r="F66" s="379">
        <v>0.72246065808297566</v>
      </c>
      <c r="H66" s="380">
        <v>8.0000000000000007E-5</v>
      </c>
      <c r="I66" s="378">
        <v>9</v>
      </c>
      <c r="J66" s="378" t="s">
        <v>56</v>
      </c>
      <c r="K66" s="380">
        <v>0.27761934191702436</v>
      </c>
    </row>
    <row r="67" spans="2:11" x14ac:dyDescent="0.2">
      <c r="B67" s="376" t="s">
        <v>57</v>
      </c>
      <c r="C67" s="376">
        <v>0</v>
      </c>
      <c r="D67" s="376">
        <v>400</v>
      </c>
      <c r="E67" s="377">
        <v>0</v>
      </c>
      <c r="F67" s="379">
        <v>1</v>
      </c>
      <c r="H67" s="380">
        <v>9.0000000000000006E-5</v>
      </c>
      <c r="I67" s="378">
        <v>31</v>
      </c>
      <c r="J67" s="378" t="s">
        <v>57</v>
      </c>
      <c r="K67" s="380">
        <v>9.0000000000000006E-5</v>
      </c>
    </row>
    <row r="68" spans="2:11" x14ac:dyDescent="0.2">
      <c r="B68" s="376" t="s">
        <v>58</v>
      </c>
      <c r="C68" s="376" t="s">
        <v>103</v>
      </c>
      <c r="D68" s="376" t="s">
        <v>103</v>
      </c>
      <c r="E68" s="377">
        <v>2.4330900243309003E-3</v>
      </c>
      <c r="F68" s="379">
        <v>0.9975669099756691</v>
      </c>
      <c r="H68" s="380">
        <v>1E-4</v>
      </c>
      <c r="I68" s="378">
        <v>22</v>
      </c>
      <c r="J68" s="378" t="s">
        <v>58</v>
      </c>
      <c r="K68" s="380">
        <v>2.5330900243309001E-3</v>
      </c>
    </row>
    <row r="69" spans="2:11" x14ac:dyDescent="0.2">
      <c r="B69" s="376" t="s">
        <v>59</v>
      </c>
      <c r="C69" s="376">
        <v>12</v>
      </c>
      <c r="D69" s="376">
        <v>83</v>
      </c>
      <c r="E69" s="377">
        <v>0.12631578947368421</v>
      </c>
      <c r="F69" s="379">
        <v>0.87368421052631584</v>
      </c>
      <c r="H69" s="380">
        <v>1.1E-4</v>
      </c>
      <c r="I69" s="378">
        <v>14</v>
      </c>
      <c r="J69" s="378" t="s">
        <v>59</v>
      </c>
      <c r="K69" s="380">
        <v>0.12642578947368421</v>
      </c>
    </row>
    <row r="70" spans="2:11" x14ac:dyDescent="0.2">
      <c r="B70" s="376" t="s">
        <v>60</v>
      </c>
      <c r="C70" s="376">
        <v>22</v>
      </c>
      <c r="D70" s="376">
        <v>16</v>
      </c>
      <c r="E70" s="377">
        <v>0.57894736842105265</v>
      </c>
      <c r="F70" s="379">
        <v>0.42105263157894735</v>
      </c>
      <c r="H70" s="380">
        <v>1.2E-4</v>
      </c>
      <c r="I70" s="378">
        <v>4</v>
      </c>
      <c r="J70" s="378" t="s">
        <v>60</v>
      </c>
      <c r="K70" s="380">
        <v>0.57906736842105266</v>
      </c>
    </row>
    <row r="71" spans="2:11" x14ac:dyDescent="0.2">
      <c r="B71" s="376" t="s">
        <v>61</v>
      </c>
      <c r="C71" s="376">
        <v>0</v>
      </c>
      <c r="D71" s="376">
        <v>0</v>
      </c>
      <c r="E71" s="377">
        <v>0</v>
      </c>
      <c r="F71" s="379">
        <v>1</v>
      </c>
      <c r="H71" s="380">
        <v>1.2999999999999999E-4</v>
      </c>
      <c r="I71" s="378">
        <v>30</v>
      </c>
      <c r="J71" s="378" t="s">
        <v>61</v>
      </c>
      <c r="K71" s="380">
        <v>1.2999999999999999E-4</v>
      </c>
    </row>
    <row r="72" spans="2:11" x14ac:dyDescent="0.2">
      <c r="B72" s="376" t="s">
        <v>62</v>
      </c>
      <c r="C72" s="376">
        <v>117</v>
      </c>
      <c r="D72" s="376">
        <v>247</v>
      </c>
      <c r="E72" s="377">
        <v>0.32142857142857145</v>
      </c>
      <c r="F72" s="379">
        <v>0.6785714285714286</v>
      </c>
      <c r="H72" s="380">
        <v>1.3999999999999999E-4</v>
      </c>
      <c r="I72" s="378">
        <v>8</v>
      </c>
      <c r="J72" s="378" t="s">
        <v>62</v>
      </c>
      <c r="K72" s="380">
        <v>0.32156857142857143</v>
      </c>
    </row>
    <row r="73" spans="2:11" x14ac:dyDescent="0.2">
      <c r="B73" s="376" t="s">
        <v>63</v>
      </c>
      <c r="C73" s="376">
        <v>11</v>
      </c>
      <c r="D73" s="376">
        <v>277</v>
      </c>
      <c r="E73" s="377">
        <v>3.8194444444444448E-2</v>
      </c>
      <c r="F73" s="379">
        <v>0.96180555555555558</v>
      </c>
      <c r="H73" s="380">
        <v>1.4999999999999999E-4</v>
      </c>
      <c r="I73" s="378">
        <v>19</v>
      </c>
      <c r="J73" s="378" t="s">
        <v>63</v>
      </c>
      <c r="K73" s="380">
        <v>3.8344444444444445E-2</v>
      </c>
    </row>
    <row r="74" spans="2:11" x14ac:dyDescent="0.2">
      <c r="B74" s="376" t="s">
        <v>64</v>
      </c>
      <c r="C74" s="376" t="s">
        <v>103</v>
      </c>
      <c r="D74" s="376" t="s">
        <v>103</v>
      </c>
      <c r="E74" s="377">
        <v>4.0376850605652759E-3</v>
      </c>
      <c r="F74" s="379">
        <v>0.99596231493943477</v>
      </c>
      <c r="H74" s="380">
        <v>1.6000000000000001E-4</v>
      </c>
      <c r="I74" s="378">
        <v>21</v>
      </c>
      <c r="J74" s="378" t="s">
        <v>64</v>
      </c>
      <c r="K74" s="380">
        <v>4.1976850605652764E-3</v>
      </c>
    </row>
    <row r="75" spans="2:11" x14ac:dyDescent="0.2">
      <c r="B75" s="376" t="s">
        <v>65</v>
      </c>
      <c r="C75" s="376">
        <v>0</v>
      </c>
      <c r="D75" s="376">
        <v>638</v>
      </c>
      <c r="E75" s="377">
        <v>0</v>
      </c>
      <c r="F75" s="379">
        <v>1</v>
      </c>
      <c r="H75" s="380">
        <v>1.7000000000000001E-4</v>
      </c>
      <c r="I75" s="378">
        <v>29</v>
      </c>
      <c r="J75" s="378" t="s">
        <v>65</v>
      </c>
      <c r="K75" s="380">
        <v>1.7000000000000001E-4</v>
      </c>
    </row>
    <row r="76" spans="2:11" x14ac:dyDescent="0.2">
      <c r="B76" s="376" t="s">
        <v>66</v>
      </c>
      <c r="C76" s="376">
        <v>0</v>
      </c>
      <c r="D76" s="376">
        <v>135</v>
      </c>
      <c r="E76" s="377">
        <v>0</v>
      </c>
      <c r="F76" s="379">
        <v>1</v>
      </c>
      <c r="H76" s="380">
        <v>1.8000000000000001E-4</v>
      </c>
      <c r="I76" s="378">
        <v>28</v>
      </c>
      <c r="J76" s="378" t="s">
        <v>66</v>
      </c>
      <c r="K76" s="380">
        <v>1.8000000000000001E-4</v>
      </c>
    </row>
    <row r="77" spans="2:11" x14ac:dyDescent="0.2">
      <c r="B77" s="376" t="s">
        <v>67</v>
      </c>
      <c r="C77" s="376">
        <v>63</v>
      </c>
      <c r="D77" s="376">
        <v>184</v>
      </c>
      <c r="E77" s="377">
        <v>0.25506072874493929</v>
      </c>
      <c r="F77" s="379">
        <v>0.74493927125506076</v>
      </c>
      <c r="H77" s="380">
        <v>1.9000000000000001E-4</v>
      </c>
      <c r="I77" s="378">
        <v>10</v>
      </c>
      <c r="J77" s="378" t="s">
        <v>67</v>
      </c>
      <c r="K77" s="380">
        <v>0.25525072874493931</v>
      </c>
    </row>
    <row r="78" spans="2:11" x14ac:dyDescent="0.2">
      <c r="B78" s="376" t="s">
        <v>68</v>
      </c>
      <c r="C78" s="376">
        <v>0</v>
      </c>
      <c r="D78" s="376">
        <v>204</v>
      </c>
      <c r="E78" s="377">
        <v>0</v>
      </c>
      <c r="F78" s="379">
        <v>1</v>
      </c>
      <c r="H78" s="380">
        <v>2.0000000000000001E-4</v>
      </c>
      <c r="I78" s="378">
        <v>27</v>
      </c>
      <c r="J78" s="378" t="s">
        <v>68</v>
      </c>
      <c r="K78" s="380">
        <v>2.0000000000000001E-4</v>
      </c>
    </row>
    <row r="79" spans="2:11" x14ac:dyDescent="0.2">
      <c r="B79" s="376" t="s">
        <v>69</v>
      </c>
      <c r="C79" s="376">
        <v>421</v>
      </c>
      <c r="D79" s="376">
        <v>182</v>
      </c>
      <c r="E79" s="377">
        <v>0.69817578772802658</v>
      </c>
      <c r="F79" s="379">
        <v>0.30182421227197348</v>
      </c>
      <c r="H79" s="380">
        <v>2.1000000000000001E-4</v>
      </c>
      <c r="I79" s="378">
        <v>1</v>
      </c>
      <c r="J79" s="378" t="s">
        <v>69</v>
      </c>
      <c r="K79" s="380">
        <v>0.69838578772802662</v>
      </c>
    </row>
    <row r="80" spans="2:11" x14ac:dyDescent="0.2">
      <c r="B80" s="376" t="s">
        <v>70</v>
      </c>
      <c r="C80" s="376">
        <v>0</v>
      </c>
      <c r="D80" s="376">
        <v>112</v>
      </c>
      <c r="E80" s="377">
        <v>0</v>
      </c>
      <c r="F80" s="379">
        <v>1</v>
      </c>
      <c r="H80" s="380">
        <v>2.2000000000000001E-4</v>
      </c>
      <c r="I80" s="378">
        <v>26</v>
      </c>
      <c r="J80" s="378" t="s">
        <v>70</v>
      </c>
      <c r="K80" s="380">
        <v>2.2000000000000001E-4</v>
      </c>
    </row>
    <row r="81" spans="2:11" x14ac:dyDescent="0.2">
      <c r="B81" s="376" t="s">
        <v>71</v>
      </c>
      <c r="C81" s="376">
        <v>0</v>
      </c>
      <c r="D81" s="376">
        <v>58</v>
      </c>
      <c r="E81" s="377">
        <v>0</v>
      </c>
      <c r="F81" s="379">
        <v>1</v>
      </c>
      <c r="H81" s="380">
        <v>2.3000000000000001E-4</v>
      </c>
      <c r="I81" s="378">
        <v>25</v>
      </c>
      <c r="J81" s="378" t="s">
        <v>71</v>
      </c>
      <c r="K81" s="380">
        <v>2.3000000000000001E-4</v>
      </c>
    </row>
    <row r="82" spans="2:11" x14ac:dyDescent="0.2">
      <c r="B82" s="376" t="s">
        <v>72</v>
      </c>
      <c r="C82" s="376">
        <v>708</v>
      </c>
      <c r="D82" s="376">
        <v>681</v>
      </c>
      <c r="E82" s="377">
        <v>0.50971922246220303</v>
      </c>
      <c r="F82" s="379">
        <v>0.49028077753779697</v>
      </c>
      <c r="H82" s="380">
        <v>2.4000000000000001E-4</v>
      </c>
      <c r="I82" s="378">
        <v>5</v>
      </c>
      <c r="J82" s="378" t="s">
        <v>72</v>
      </c>
      <c r="K82" s="380">
        <v>0.50995922246220304</v>
      </c>
    </row>
    <row r="83" spans="2:11" x14ac:dyDescent="0.2">
      <c r="B83" s="376" t="s">
        <v>73</v>
      </c>
      <c r="C83" s="376">
        <v>0</v>
      </c>
      <c r="D83" s="376">
        <v>479</v>
      </c>
      <c r="E83" s="377">
        <v>0</v>
      </c>
      <c r="F83" s="379">
        <v>1</v>
      </c>
      <c r="H83" s="380">
        <v>2.5000000000000001E-4</v>
      </c>
      <c r="I83" s="378">
        <v>24</v>
      </c>
      <c r="J83" s="378" t="s">
        <v>73</v>
      </c>
      <c r="K83" s="380">
        <v>2.5000000000000001E-4</v>
      </c>
    </row>
    <row r="84" spans="2:11" x14ac:dyDescent="0.2">
      <c r="B84" s="376" t="s">
        <v>74</v>
      </c>
      <c r="C84" s="376">
        <v>277</v>
      </c>
      <c r="D84" s="376">
        <v>169</v>
      </c>
      <c r="E84" s="377">
        <v>0.62107623318385652</v>
      </c>
      <c r="F84" s="379">
        <v>0.37892376681614348</v>
      </c>
      <c r="H84" s="380">
        <v>2.5999999999999998E-4</v>
      </c>
      <c r="I84" s="378">
        <v>2</v>
      </c>
      <c r="J84" s="378" t="s">
        <v>74</v>
      </c>
      <c r="K84" s="380">
        <v>0.62133623318385656</v>
      </c>
    </row>
    <row r="85" spans="2:11" x14ac:dyDescent="0.2">
      <c r="B85" s="376" t="s">
        <v>75</v>
      </c>
      <c r="C85" s="376">
        <v>229</v>
      </c>
      <c r="D85" s="376">
        <v>159</v>
      </c>
      <c r="E85" s="377">
        <v>0.59020618556701032</v>
      </c>
      <c r="F85" s="379">
        <v>0.40979381443298968</v>
      </c>
      <c r="H85" s="380">
        <v>2.7E-4</v>
      </c>
      <c r="I85" s="378">
        <v>3</v>
      </c>
      <c r="J85" s="378" t="s">
        <v>75</v>
      </c>
      <c r="K85" s="380">
        <v>0.59047618556701031</v>
      </c>
    </row>
    <row r="86" spans="2:11" x14ac:dyDescent="0.2">
      <c r="B86" s="376" t="s">
        <v>76</v>
      </c>
      <c r="C86" s="376">
        <v>0</v>
      </c>
      <c r="D86" s="376">
        <v>150</v>
      </c>
      <c r="E86" s="377">
        <v>0</v>
      </c>
      <c r="F86" s="379">
        <v>1</v>
      </c>
      <c r="H86" s="380">
        <v>2.7999999999999998E-4</v>
      </c>
      <c r="I86" s="378">
        <v>23</v>
      </c>
      <c r="J86" s="378" t="s">
        <v>76</v>
      </c>
      <c r="K86" s="380">
        <v>2.7999999999999998E-4</v>
      </c>
    </row>
    <row r="87" spans="2:11" x14ac:dyDescent="0.2">
      <c r="B87" s="376" t="s">
        <v>77</v>
      </c>
      <c r="C87" s="376">
        <v>400</v>
      </c>
      <c r="D87" s="376">
        <v>1852</v>
      </c>
      <c r="E87" s="377">
        <v>0.17761989342806395</v>
      </c>
      <c r="F87" s="379">
        <v>0.82238010657193605</v>
      </c>
      <c r="H87" s="380">
        <v>2.9E-4</v>
      </c>
      <c r="I87" s="378">
        <v>12</v>
      </c>
      <c r="J87" s="378" t="s">
        <v>77</v>
      </c>
      <c r="K87" s="380">
        <v>0.17790989342806396</v>
      </c>
    </row>
    <row r="88" spans="2:11" x14ac:dyDescent="0.2">
      <c r="B88" s="376" t="s">
        <v>78</v>
      </c>
      <c r="C88" s="376">
        <v>124</v>
      </c>
      <c r="D88" s="376">
        <v>123</v>
      </c>
      <c r="E88" s="377">
        <v>0.50202429149797567</v>
      </c>
      <c r="F88" s="379">
        <v>0.49797570850202427</v>
      </c>
      <c r="H88" s="380">
        <v>2.9999999999999997E-4</v>
      </c>
      <c r="I88" s="378">
        <v>6</v>
      </c>
      <c r="J88" s="378" t="s">
        <v>78</v>
      </c>
      <c r="K88" s="380">
        <v>0.50232429149797564</v>
      </c>
    </row>
    <row r="89" spans="2:11" x14ac:dyDescent="0.2">
      <c r="B89" s="376" t="s">
        <v>79</v>
      </c>
      <c r="C89" s="376">
        <v>132</v>
      </c>
      <c r="D89" s="376">
        <v>685</v>
      </c>
      <c r="E89" s="377">
        <v>0.16156670746634028</v>
      </c>
      <c r="F89" s="379">
        <v>0.83843329253365972</v>
      </c>
      <c r="H89" s="380">
        <v>3.1E-4</v>
      </c>
      <c r="I89" s="378">
        <v>13</v>
      </c>
      <c r="J89" s="378" t="s">
        <v>79</v>
      </c>
      <c r="K89" s="380">
        <v>0.16187670746634028</v>
      </c>
    </row>
    <row r="90" spans="2:11" x14ac:dyDescent="0.2">
      <c r="B90" s="376" t="s">
        <v>80</v>
      </c>
      <c r="C90" s="376">
        <v>523</v>
      </c>
      <c r="D90" s="376">
        <v>841</v>
      </c>
      <c r="E90" s="377">
        <v>0.38343108504398826</v>
      </c>
      <c r="F90" s="379">
        <v>0.61656891495601174</v>
      </c>
      <c r="H90" s="380">
        <v>3.2000000000000003E-4</v>
      </c>
      <c r="I90" s="378">
        <v>7</v>
      </c>
      <c r="J90" s="378" t="s">
        <v>80</v>
      </c>
      <c r="K90" s="380">
        <v>0.38375108504398825</v>
      </c>
    </row>
    <row r="91" spans="2:11" x14ac:dyDescent="0.2">
      <c r="B91" s="376" t="s">
        <v>24</v>
      </c>
      <c r="C91" s="376">
        <v>3679</v>
      </c>
      <c r="D91" s="376">
        <v>14346</v>
      </c>
      <c r="E91" s="377">
        <v>0.20410540915395284</v>
      </c>
      <c r="F91" s="379">
        <v>0.79589459084604719</v>
      </c>
      <c r="H91" s="380">
        <v>3.3E-4</v>
      </c>
      <c r="I91" s="378">
        <v>11</v>
      </c>
      <c r="J91" s="378" t="s">
        <v>24</v>
      </c>
      <c r="K91" s="380">
        <v>0.20443540915395284</v>
      </c>
    </row>
  </sheetData>
  <conditionalFormatting sqref="A1:XFD1048576">
    <cfRule type="cellIs" dxfId="1" priority="1" operator="equal">
      <formula>"*"</formula>
    </cfRule>
  </conditionalFormatting>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S112"/>
  <sheetViews>
    <sheetView zoomScaleNormal="100" workbookViewId="0"/>
  </sheetViews>
  <sheetFormatPr defaultRowHeight="12.75" x14ac:dyDescent="0.2"/>
  <cols>
    <col min="1" max="1" width="22.85546875" style="44" bestFit="1" customWidth="1"/>
    <col min="2" max="2" width="9.140625" style="44"/>
    <col min="3" max="3" width="26" style="44" customWidth="1"/>
    <col min="4" max="18" width="8" style="44" customWidth="1"/>
    <col min="19" max="16384" width="9.140625" style="44"/>
  </cols>
  <sheetData>
    <row r="1" spans="1:19" x14ac:dyDescent="0.2">
      <c r="C1" s="428"/>
      <c r="D1" s="162"/>
      <c r="E1" s="162"/>
      <c r="F1" s="162"/>
      <c r="G1" s="162"/>
      <c r="H1" s="162"/>
    </row>
    <row r="2" spans="1:19" x14ac:dyDescent="0.2">
      <c r="C2" s="428"/>
      <c r="D2" s="426" t="s">
        <v>9</v>
      </c>
      <c r="E2" s="426"/>
      <c r="F2" s="426"/>
      <c r="G2" s="426"/>
      <c r="H2" s="426"/>
      <c r="I2" s="429"/>
    </row>
    <row r="3" spans="1:19" s="26" customFormat="1" ht="25.5" customHeight="1" x14ac:dyDescent="0.2">
      <c r="C3" s="428"/>
      <c r="D3" s="90" t="s">
        <v>606</v>
      </c>
      <c r="E3" s="162" t="s">
        <v>108</v>
      </c>
      <c r="F3" s="162" t="s">
        <v>45</v>
      </c>
      <c r="G3" s="162" t="s">
        <v>46</v>
      </c>
      <c r="H3" s="162" t="s">
        <v>40</v>
      </c>
      <c r="I3" s="162" t="s">
        <v>4</v>
      </c>
      <c r="J3" s="207" t="s">
        <v>39</v>
      </c>
    </row>
    <row r="4" spans="1:19" x14ac:dyDescent="0.2">
      <c r="A4" s="26" t="s">
        <v>833</v>
      </c>
      <c r="B4" s="26">
        <v>2015</v>
      </c>
      <c r="C4" s="24" t="s">
        <v>49</v>
      </c>
      <c r="D4" s="206"/>
      <c r="E4" s="5">
        <v>63</v>
      </c>
      <c r="F4" s="5">
        <v>75</v>
      </c>
      <c r="G4" s="5">
        <v>204</v>
      </c>
      <c r="H4" s="5">
        <v>236</v>
      </c>
      <c r="I4" s="5">
        <v>578</v>
      </c>
      <c r="J4" s="208">
        <v>1093</v>
      </c>
      <c r="K4" s="5"/>
      <c r="L4" s="5"/>
      <c r="M4" s="5"/>
      <c r="N4" s="5"/>
      <c r="O4" s="5"/>
      <c r="P4" s="5"/>
      <c r="Q4" s="5"/>
      <c r="R4" s="5"/>
      <c r="S4" s="5"/>
    </row>
    <row r="5" spans="1:19" x14ac:dyDescent="0.2">
      <c r="A5" s="26" t="s">
        <v>834</v>
      </c>
      <c r="B5" s="26">
        <v>2015</v>
      </c>
      <c r="C5" s="24" t="s">
        <v>50</v>
      </c>
      <c r="D5" s="206"/>
      <c r="E5" s="5">
        <v>8</v>
      </c>
      <c r="F5" s="5">
        <v>27</v>
      </c>
      <c r="G5" s="5">
        <v>38</v>
      </c>
      <c r="H5" s="5">
        <v>57</v>
      </c>
      <c r="I5" s="5">
        <v>130</v>
      </c>
      <c r="J5" s="208">
        <v>252</v>
      </c>
      <c r="K5" s="5"/>
      <c r="L5" s="5"/>
      <c r="M5" s="5"/>
      <c r="N5" s="5"/>
      <c r="O5" s="5"/>
      <c r="P5" s="5"/>
      <c r="Q5" s="5"/>
      <c r="R5" s="5"/>
      <c r="S5" s="5"/>
    </row>
    <row r="6" spans="1:19" x14ac:dyDescent="0.2">
      <c r="A6" s="26" t="s">
        <v>835</v>
      </c>
      <c r="B6" s="26">
        <v>2015</v>
      </c>
      <c r="C6" s="24" t="s">
        <v>51</v>
      </c>
      <c r="D6" s="206"/>
      <c r="E6" s="5">
        <v>11</v>
      </c>
      <c r="F6" s="5">
        <v>23</v>
      </c>
      <c r="G6" s="5">
        <v>97</v>
      </c>
      <c r="H6" s="5">
        <v>165</v>
      </c>
      <c r="I6" s="5">
        <v>296</v>
      </c>
      <c r="J6" s="208">
        <v>581</v>
      </c>
      <c r="K6" s="5"/>
      <c r="L6" s="5"/>
      <c r="M6" s="5"/>
      <c r="N6" s="5"/>
      <c r="O6" s="5"/>
      <c r="P6" s="5"/>
      <c r="Q6" s="5"/>
      <c r="R6" s="5"/>
      <c r="S6" s="5"/>
    </row>
    <row r="7" spans="1:19" x14ac:dyDescent="0.2">
      <c r="A7" s="26" t="s">
        <v>836</v>
      </c>
      <c r="B7" s="26">
        <v>2015</v>
      </c>
      <c r="C7" s="24" t="s">
        <v>52</v>
      </c>
      <c r="D7" s="206"/>
      <c r="E7" s="5">
        <v>7</v>
      </c>
      <c r="F7" s="5">
        <v>6</v>
      </c>
      <c r="G7" s="5">
        <v>30</v>
      </c>
      <c r="H7" s="5">
        <v>27</v>
      </c>
      <c r="I7" s="5">
        <v>70</v>
      </c>
      <c r="J7" s="208">
        <v>133</v>
      </c>
      <c r="K7" s="5"/>
      <c r="L7" s="5"/>
      <c r="M7" s="5"/>
      <c r="N7" s="5"/>
      <c r="O7" s="5"/>
      <c r="P7" s="5"/>
      <c r="Q7" s="5"/>
      <c r="R7" s="5"/>
      <c r="S7" s="5"/>
    </row>
    <row r="8" spans="1:19" s="26" customFormat="1" x14ac:dyDescent="0.2">
      <c r="A8" s="26" t="s">
        <v>837</v>
      </c>
      <c r="B8" s="26">
        <v>2015</v>
      </c>
      <c r="C8" s="24" t="s">
        <v>53</v>
      </c>
      <c r="D8" s="206"/>
      <c r="E8" s="5" t="s">
        <v>103</v>
      </c>
      <c r="F8" s="5" t="s">
        <v>103</v>
      </c>
      <c r="G8" s="5" t="s">
        <v>103</v>
      </c>
      <c r="H8" s="5" t="s">
        <v>103</v>
      </c>
      <c r="I8" s="5">
        <v>91</v>
      </c>
      <c r="J8" s="208">
        <v>181</v>
      </c>
      <c r="K8" s="5"/>
      <c r="L8" s="5"/>
      <c r="M8" s="5"/>
      <c r="N8" s="5"/>
      <c r="O8" s="5"/>
      <c r="P8" s="5"/>
      <c r="Q8" s="5"/>
      <c r="R8" s="5"/>
      <c r="S8" s="5"/>
    </row>
    <row r="9" spans="1:19" x14ac:dyDescent="0.2">
      <c r="A9" s="26" t="s">
        <v>838</v>
      </c>
      <c r="B9" s="26">
        <v>2015</v>
      </c>
      <c r="C9" s="24" t="s">
        <v>54</v>
      </c>
      <c r="D9" s="206"/>
      <c r="E9" s="5">
        <v>11</v>
      </c>
      <c r="F9" s="5">
        <v>36</v>
      </c>
      <c r="G9" s="5">
        <v>126</v>
      </c>
      <c r="H9" s="5">
        <v>129</v>
      </c>
      <c r="I9" s="5">
        <v>302</v>
      </c>
      <c r="J9" s="208">
        <v>593</v>
      </c>
      <c r="K9" s="5"/>
      <c r="L9" s="5"/>
      <c r="M9" s="5"/>
      <c r="N9" s="5"/>
      <c r="O9" s="5"/>
      <c r="P9" s="5"/>
      <c r="Q9" s="5"/>
      <c r="R9" s="5"/>
      <c r="S9" s="5"/>
    </row>
    <row r="10" spans="1:19" x14ac:dyDescent="0.2">
      <c r="A10" s="26" t="s">
        <v>839</v>
      </c>
      <c r="B10" s="26">
        <v>2015</v>
      </c>
      <c r="C10" s="24" t="s">
        <v>55</v>
      </c>
      <c r="D10" s="206"/>
      <c r="E10" s="5">
        <v>56</v>
      </c>
      <c r="F10" s="5">
        <v>79</v>
      </c>
      <c r="G10" s="5">
        <v>190</v>
      </c>
      <c r="H10" s="5">
        <v>209</v>
      </c>
      <c r="I10" s="5">
        <v>534</v>
      </c>
      <c r="J10" s="208">
        <v>1012</v>
      </c>
      <c r="K10" s="5"/>
      <c r="L10" s="5"/>
      <c r="M10" s="5"/>
      <c r="N10" s="5"/>
      <c r="O10" s="5"/>
      <c r="P10" s="5"/>
      <c r="Q10" s="5"/>
      <c r="R10" s="5"/>
      <c r="S10" s="5"/>
    </row>
    <row r="11" spans="1:19" x14ac:dyDescent="0.2">
      <c r="A11" s="26" t="s">
        <v>840</v>
      </c>
      <c r="B11" s="26">
        <v>2015</v>
      </c>
      <c r="C11" s="24" t="s">
        <v>56</v>
      </c>
      <c r="D11" s="206"/>
      <c r="E11" s="5">
        <v>76</v>
      </c>
      <c r="F11" s="5">
        <v>94</v>
      </c>
      <c r="G11" s="5">
        <v>193</v>
      </c>
      <c r="H11" s="5">
        <v>154</v>
      </c>
      <c r="I11" s="5">
        <v>517</v>
      </c>
      <c r="J11" s="208">
        <v>958</v>
      </c>
      <c r="K11" s="5"/>
      <c r="L11" s="5"/>
      <c r="M11" s="5"/>
      <c r="N11" s="5"/>
      <c r="O11" s="5"/>
      <c r="P11" s="5"/>
      <c r="Q11" s="5"/>
      <c r="R11" s="5"/>
      <c r="S11" s="5"/>
    </row>
    <row r="12" spans="1:19" x14ac:dyDescent="0.2">
      <c r="A12" s="26" t="s">
        <v>841</v>
      </c>
      <c r="B12" s="26">
        <v>2015</v>
      </c>
      <c r="C12" s="24" t="s">
        <v>57</v>
      </c>
      <c r="D12" s="206"/>
      <c r="E12" s="5" t="s">
        <v>103</v>
      </c>
      <c r="F12" s="5" t="s">
        <v>103</v>
      </c>
      <c r="G12" s="5" t="s">
        <v>103</v>
      </c>
      <c r="H12" s="5" t="s">
        <v>103</v>
      </c>
      <c r="I12" s="5">
        <v>80</v>
      </c>
      <c r="J12" s="208">
        <v>159</v>
      </c>
      <c r="K12" s="5"/>
      <c r="L12" s="5"/>
      <c r="M12" s="5"/>
      <c r="N12" s="5"/>
      <c r="O12" s="5"/>
      <c r="P12" s="5"/>
      <c r="Q12" s="5"/>
      <c r="R12" s="5"/>
      <c r="S12" s="5"/>
    </row>
    <row r="13" spans="1:19" x14ac:dyDescent="0.2">
      <c r="A13" s="26" t="s">
        <v>842</v>
      </c>
      <c r="B13" s="26">
        <v>2015</v>
      </c>
      <c r="C13" s="24" t="s">
        <v>58</v>
      </c>
      <c r="D13" s="206"/>
      <c r="E13" s="5">
        <v>33</v>
      </c>
      <c r="F13" s="5">
        <v>58</v>
      </c>
      <c r="G13" s="5">
        <v>124</v>
      </c>
      <c r="H13" s="5">
        <v>159</v>
      </c>
      <c r="I13" s="5">
        <v>374</v>
      </c>
      <c r="J13" s="208">
        <v>715</v>
      </c>
      <c r="K13" s="5"/>
      <c r="L13" s="5"/>
      <c r="M13" s="5"/>
      <c r="N13" s="5"/>
      <c r="O13" s="5"/>
      <c r="P13" s="5"/>
      <c r="Q13" s="5"/>
      <c r="R13" s="5"/>
      <c r="S13" s="5"/>
    </row>
    <row r="14" spans="1:19" x14ac:dyDescent="0.2">
      <c r="A14" s="26" t="s">
        <v>843</v>
      </c>
      <c r="B14" s="26">
        <v>2015</v>
      </c>
      <c r="C14" s="24" t="s">
        <v>59</v>
      </c>
      <c r="D14" s="206"/>
      <c r="E14" s="5" t="s">
        <v>121</v>
      </c>
      <c r="F14" s="5" t="s">
        <v>121</v>
      </c>
      <c r="G14" s="5" t="s">
        <v>121</v>
      </c>
      <c r="H14" s="5" t="s">
        <v>121</v>
      </c>
      <c r="I14" s="5" t="s">
        <v>121</v>
      </c>
      <c r="J14" s="208">
        <v>0</v>
      </c>
      <c r="K14" s="5"/>
      <c r="L14" s="5"/>
      <c r="M14" s="5"/>
      <c r="N14" s="5"/>
      <c r="O14" s="5"/>
      <c r="P14" s="5"/>
      <c r="Q14" s="5"/>
      <c r="R14" s="5"/>
      <c r="S14" s="5"/>
    </row>
    <row r="15" spans="1:19" x14ac:dyDescent="0.2">
      <c r="A15" s="26" t="s">
        <v>844</v>
      </c>
      <c r="B15" s="26">
        <v>2015</v>
      </c>
      <c r="C15" s="24" t="s">
        <v>60</v>
      </c>
      <c r="D15" s="206"/>
      <c r="E15" s="5" t="s">
        <v>121</v>
      </c>
      <c r="F15" s="5" t="s">
        <v>121</v>
      </c>
      <c r="G15" s="5" t="s">
        <v>121</v>
      </c>
      <c r="H15" s="5" t="s">
        <v>121</v>
      </c>
      <c r="I15" s="5" t="s">
        <v>121</v>
      </c>
      <c r="J15" s="208">
        <v>0</v>
      </c>
      <c r="K15" s="5"/>
      <c r="L15" s="5"/>
      <c r="M15" s="5"/>
      <c r="N15" s="5"/>
      <c r="O15" s="5"/>
      <c r="P15" s="5"/>
      <c r="Q15" s="5"/>
      <c r="R15" s="5"/>
      <c r="S15" s="5"/>
    </row>
    <row r="16" spans="1:19" x14ac:dyDescent="0.2">
      <c r="A16" s="26" t="s">
        <v>845</v>
      </c>
      <c r="B16" s="26">
        <v>2015</v>
      </c>
      <c r="C16" s="24" t="s">
        <v>61</v>
      </c>
      <c r="D16" s="206"/>
      <c r="E16" s="5" t="s">
        <v>121</v>
      </c>
      <c r="F16" s="5" t="s">
        <v>121</v>
      </c>
      <c r="G16" s="5" t="s">
        <v>121</v>
      </c>
      <c r="H16" s="5" t="s">
        <v>121</v>
      </c>
      <c r="I16" s="5" t="s">
        <v>121</v>
      </c>
      <c r="J16" s="208">
        <v>0</v>
      </c>
      <c r="K16" s="5"/>
      <c r="L16" s="5"/>
      <c r="M16" s="5"/>
      <c r="N16" s="5"/>
      <c r="O16" s="5"/>
      <c r="P16" s="5"/>
      <c r="Q16" s="5"/>
      <c r="R16" s="5"/>
      <c r="S16" s="5"/>
    </row>
    <row r="17" spans="1:19" x14ac:dyDescent="0.2">
      <c r="A17" s="26" t="s">
        <v>846</v>
      </c>
      <c r="B17" s="26">
        <v>2015</v>
      </c>
      <c r="C17" s="24" t="s">
        <v>62</v>
      </c>
      <c r="D17" s="206"/>
      <c r="E17" s="5">
        <v>15</v>
      </c>
      <c r="F17" s="5">
        <v>28</v>
      </c>
      <c r="G17" s="5">
        <v>57</v>
      </c>
      <c r="H17" s="5">
        <v>72</v>
      </c>
      <c r="I17" s="5">
        <v>172</v>
      </c>
      <c r="J17" s="208">
        <v>329</v>
      </c>
      <c r="K17" s="5"/>
      <c r="L17" s="5"/>
      <c r="M17" s="5"/>
      <c r="N17" s="5"/>
      <c r="O17" s="5"/>
      <c r="P17" s="5"/>
      <c r="Q17" s="5"/>
      <c r="R17" s="5"/>
      <c r="S17" s="5"/>
    </row>
    <row r="18" spans="1:19" x14ac:dyDescent="0.2">
      <c r="A18" s="26" t="s">
        <v>847</v>
      </c>
      <c r="B18" s="26">
        <v>2015</v>
      </c>
      <c r="C18" s="24" t="s">
        <v>63</v>
      </c>
      <c r="D18" s="206"/>
      <c r="E18" s="5">
        <v>64</v>
      </c>
      <c r="F18" s="5">
        <v>113</v>
      </c>
      <c r="G18" s="5">
        <v>308</v>
      </c>
      <c r="H18" s="5">
        <v>394</v>
      </c>
      <c r="I18" s="5">
        <v>879</v>
      </c>
      <c r="J18" s="208">
        <v>1694</v>
      </c>
      <c r="K18" s="5"/>
      <c r="L18" s="5"/>
      <c r="M18" s="5"/>
      <c r="N18" s="5"/>
      <c r="O18" s="5"/>
      <c r="P18" s="5"/>
      <c r="Q18" s="5"/>
      <c r="R18" s="5"/>
      <c r="S18" s="5"/>
    </row>
    <row r="19" spans="1:19" x14ac:dyDescent="0.2">
      <c r="A19" s="26" t="s">
        <v>848</v>
      </c>
      <c r="B19" s="26">
        <v>2015</v>
      </c>
      <c r="C19" s="24" t="s">
        <v>64</v>
      </c>
      <c r="D19" s="206"/>
      <c r="E19" s="5" t="s">
        <v>121</v>
      </c>
      <c r="F19" s="5" t="s">
        <v>121</v>
      </c>
      <c r="G19" s="5" t="s">
        <v>121</v>
      </c>
      <c r="H19" s="5" t="s">
        <v>121</v>
      </c>
      <c r="I19" s="5" t="s">
        <v>121</v>
      </c>
      <c r="J19" s="208">
        <v>0</v>
      </c>
      <c r="K19" s="5"/>
      <c r="L19" s="5"/>
      <c r="M19" s="5"/>
      <c r="N19" s="5"/>
      <c r="O19" s="5"/>
      <c r="P19" s="5"/>
      <c r="Q19" s="5"/>
      <c r="R19" s="5"/>
      <c r="S19" s="5"/>
    </row>
    <row r="20" spans="1:19" x14ac:dyDescent="0.2">
      <c r="A20" s="26" t="s">
        <v>849</v>
      </c>
      <c r="B20" s="26">
        <v>2015</v>
      </c>
      <c r="C20" s="24" t="s">
        <v>65</v>
      </c>
      <c r="D20" s="206"/>
      <c r="E20" s="5">
        <v>13</v>
      </c>
      <c r="F20" s="5">
        <v>28</v>
      </c>
      <c r="G20" s="5">
        <v>72</v>
      </c>
      <c r="H20" s="5">
        <v>63</v>
      </c>
      <c r="I20" s="5">
        <v>176</v>
      </c>
      <c r="J20" s="208">
        <v>339</v>
      </c>
      <c r="K20" s="5"/>
      <c r="L20" s="5"/>
      <c r="M20" s="5"/>
      <c r="N20" s="5"/>
      <c r="O20" s="5"/>
      <c r="P20" s="5"/>
      <c r="Q20" s="5"/>
      <c r="R20" s="5"/>
      <c r="S20" s="5"/>
    </row>
    <row r="21" spans="1:19" x14ac:dyDescent="0.2">
      <c r="A21" s="26" t="s">
        <v>850</v>
      </c>
      <c r="B21" s="26">
        <v>2015</v>
      </c>
      <c r="C21" s="24" t="s">
        <v>66</v>
      </c>
      <c r="D21" s="206"/>
      <c r="E21" s="5" t="s">
        <v>103</v>
      </c>
      <c r="F21" s="5" t="s">
        <v>103</v>
      </c>
      <c r="G21" s="5" t="s">
        <v>103</v>
      </c>
      <c r="H21" s="5" t="s">
        <v>103</v>
      </c>
      <c r="I21" s="5">
        <v>86</v>
      </c>
      <c r="J21" s="208">
        <v>169</v>
      </c>
      <c r="K21" s="5"/>
      <c r="L21" s="5"/>
      <c r="M21" s="5"/>
      <c r="N21" s="5"/>
      <c r="O21" s="5"/>
      <c r="P21" s="5"/>
      <c r="Q21" s="5"/>
      <c r="R21" s="5"/>
      <c r="S21" s="5"/>
    </row>
    <row r="22" spans="1:19" x14ac:dyDescent="0.2">
      <c r="A22" s="26" t="s">
        <v>851</v>
      </c>
      <c r="B22" s="26">
        <v>2015</v>
      </c>
      <c r="C22" s="24" t="s">
        <v>67</v>
      </c>
      <c r="D22" s="206"/>
      <c r="E22" s="5">
        <v>23</v>
      </c>
      <c r="F22" s="5">
        <v>25</v>
      </c>
      <c r="G22" s="5">
        <v>43</v>
      </c>
      <c r="H22" s="5">
        <v>52</v>
      </c>
      <c r="I22" s="5">
        <v>143</v>
      </c>
      <c r="J22" s="208">
        <v>263</v>
      </c>
      <c r="K22" s="5"/>
      <c r="L22" s="5"/>
      <c r="M22" s="5"/>
      <c r="N22" s="5"/>
      <c r="O22" s="5"/>
      <c r="P22" s="5"/>
      <c r="Q22" s="5"/>
      <c r="R22" s="5"/>
      <c r="S22" s="5"/>
    </row>
    <row r="23" spans="1:19" x14ac:dyDescent="0.2">
      <c r="A23" s="26" t="s">
        <v>852</v>
      </c>
      <c r="B23" s="26">
        <v>2015</v>
      </c>
      <c r="C23" s="24" t="s">
        <v>68</v>
      </c>
      <c r="D23" s="206"/>
      <c r="E23" s="5">
        <v>7</v>
      </c>
      <c r="F23" s="5">
        <v>10</v>
      </c>
      <c r="G23" s="5">
        <v>61</v>
      </c>
      <c r="H23" s="5">
        <v>94</v>
      </c>
      <c r="I23" s="5">
        <v>172</v>
      </c>
      <c r="J23" s="208">
        <v>337</v>
      </c>
      <c r="K23" s="5"/>
      <c r="L23" s="5"/>
      <c r="M23" s="5"/>
      <c r="N23" s="5"/>
      <c r="O23" s="5"/>
      <c r="P23" s="5"/>
      <c r="Q23" s="5"/>
      <c r="R23" s="5"/>
      <c r="S23" s="5"/>
    </row>
    <row r="24" spans="1:19" x14ac:dyDescent="0.2">
      <c r="A24" s="26" t="s">
        <v>853</v>
      </c>
      <c r="B24" s="26">
        <v>2015</v>
      </c>
      <c r="C24" s="24" t="s">
        <v>69</v>
      </c>
      <c r="D24" s="206"/>
      <c r="E24" s="5">
        <v>9</v>
      </c>
      <c r="F24" s="5">
        <v>71</v>
      </c>
      <c r="G24" s="5">
        <v>145</v>
      </c>
      <c r="H24" s="5">
        <v>118</v>
      </c>
      <c r="I24" s="5">
        <v>343</v>
      </c>
      <c r="J24" s="208">
        <v>677</v>
      </c>
      <c r="K24" s="5"/>
      <c r="L24" s="5"/>
      <c r="M24" s="5"/>
      <c r="N24" s="5"/>
      <c r="O24" s="5"/>
      <c r="P24" s="5"/>
      <c r="Q24" s="5"/>
      <c r="R24" s="5"/>
      <c r="S24" s="5"/>
    </row>
    <row r="25" spans="1:19" x14ac:dyDescent="0.2">
      <c r="A25" s="26" t="s">
        <v>854</v>
      </c>
      <c r="B25" s="26">
        <v>2015</v>
      </c>
      <c r="C25" s="24" t="s">
        <v>70</v>
      </c>
      <c r="D25" s="206"/>
      <c r="E25" s="5" t="s">
        <v>103</v>
      </c>
      <c r="F25" s="5" t="s">
        <v>103</v>
      </c>
      <c r="G25" s="5" t="s">
        <v>103</v>
      </c>
      <c r="H25" s="5" t="s">
        <v>103</v>
      </c>
      <c r="I25" s="5">
        <v>33</v>
      </c>
      <c r="J25" s="208">
        <v>64</v>
      </c>
      <c r="K25" s="5"/>
      <c r="L25" s="5"/>
      <c r="M25" s="5"/>
      <c r="N25" s="5"/>
      <c r="O25" s="5"/>
      <c r="P25" s="5"/>
      <c r="Q25" s="5"/>
      <c r="R25" s="5"/>
      <c r="S25" s="5"/>
    </row>
    <row r="26" spans="1:19" x14ac:dyDescent="0.2">
      <c r="A26" s="26" t="s">
        <v>855</v>
      </c>
      <c r="B26" s="26">
        <v>2015</v>
      </c>
      <c r="C26" s="24" t="s">
        <v>71</v>
      </c>
      <c r="D26" s="206"/>
      <c r="E26" s="5" t="s">
        <v>103</v>
      </c>
      <c r="F26" s="5" t="s">
        <v>103</v>
      </c>
      <c r="G26" s="5" t="s">
        <v>103</v>
      </c>
      <c r="H26" s="5" t="s">
        <v>103</v>
      </c>
      <c r="I26" s="5">
        <v>36</v>
      </c>
      <c r="J26" s="208">
        <v>69</v>
      </c>
      <c r="K26" s="5"/>
      <c r="L26" s="5"/>
      <c r="M26" s="5"/>
      <c r="N26" s="5"/>
      <c r="O26" s="5"/>
      <c r="P26" s="5"/>
      <c r="Q26" s="5"/>
      <c r="R26" s="5"/>
      <c r="S26" s="5"/>
    </row>
    <row r="27" spans="1:19" x14ac:dyDescent="0.2">
      <c r="A27" s="26" t="s">
        <v>856</v>
      </c>
      <c r="B27" s="26">
        <v>2015</v>
      </c>
      <c r="C27" s="24" t="s">
        <v>72</v>
      </c>
      <c r="D27" s="206"/>
      <c r="E27" s="5">
        <v>18</v>
      </c>
      <c r="F27" s="5">
        <v>33</v>
      </c>
      <c r="G27" s="5">
        <v>66</v>
      </c>
      <c r="H27" s="5">
        <v>73</v>
      </c>
      <c r="I27" s="5">
        <v>190</v>
      </c>
      <c r="J27" s="208">
        <v>362</v>
      </c>
      <c r="K27" s="5"/>
      <c r="L27" s="5"/>
      <c r="M27" s="5"/>
      <c r="N27" s="5"/>
      <c r="O27" s="5"/>
      <c r="P27" s="5"/>
      <c r="Q27" s="5"/>
      <c r="R27" s="5"/>
      <c r="S27" s="5"/>
    </row>
    <row r="28" spans="1:19" x14ac:dyDescent="0.2">
      <c r="A28" s="26" t="s">
        <v>857</v>
      </c>
      <c r="B28" s="26">
        <v>2015</v>
      </c>
      <c r="C28" s="24" t="s">
        <v>73</v>
      </c>
      <c r="D28" s="206"/>
      <c r="E28" s="5">
        <v>55</v>
      </c>
      <c r="F28" s="5">
        <v>94</v>
      </c>
      <c r="G28" s="5">
        <v>211</v>
      </c>
      <c r="H28" s="5">
        <v>220</v>
      </c>
      <c r="I28" s="5">
        <v>580</v>
      </c>
      <c r="J28" s="208">
        <v>1105</v>
      </c>
      <c r="K28" s="5"/>
      <c r="L28" s="5"/>
      <c r="M28" s="5"/>
      <c r="N28" s="5"/>
      <c r="O28" s="5"/>
      <c r="P28" s="5"/>
      <c r="Q28" s="5"/>
      <c r="R28" s="5"/>
      <c r="S28" s="5"/>
    </row>
    <row r="29" spans="1:19" x14ac:dyDescent="0.2">
      <c r="A29" s="26" t="s">
        <v>858</v>
      </c>
      <c r="B29" s="26">
        <v>2015</v>
      </c>
      <c r="C29" s="24" t="s">
        <v>74</v>
      </c>
      <c r="D29" s="206"/>
      <c r="E29" s="5">
        <v>26</v>
      </c>
      <c r="F29" s="5">
        <v>44</v>
      </c>
      <c r="G29" s="5">
        <v>91</v>
      </c>
      <c r="H29" s="5">
        <v>120</v>
      </c>
      <c r="I29" s="5">
        <v>281</v>
      </c>
      <c r="J29" s="208">
        <v>536</v>
      </c>
      <c r="K29" s="5"/>
      <c r="L29" s="5"/>
      <c r="M29" s="5"/>
      <c r="N29" s="5"/>
      <c r="O29" s="5"/>
      <c r="P29" s="5"/>
      <c r="Q29" s="5"/>
      <c r="R29" s="5"/>
      <c r="S29" s="5"/>
    </row>
    <row r="30" spans="1:19" x14ac:dyDescent="0.2">
      <c r="A30" s="26" t="s">
        <v>859</v>
      </c>
      <c r="B30" s="26">
        <v>2015</v>
      </c>
      <c r="C30" s="24" t="s">
        <v>75</v>
      </c>
      <c r="D30" s="206"/>
      <c r="E30" s="5">
        <v>5</v>
      </c>
      <c r="F30" s="5">
        <v>15</v>
      </c>
      <c r="G30" s="5">
        <v>51</v>
      </c>
      <c r="H30" s="5">
        <v>67</v>
      </c>
      <c r="I30" s="5">
        <v>138</v>
      </c>
      <c r="J30" s="208">
        <v>271</v>
      </c>
      <c r="K30" s="5"/>
      <c r="L30" s="5"/>
      <c r="M30" s="5"/>
      <c r="N30" s="5"/>
      <c r="O30" s="5"/>
      <c r="P30" s="5"/>
      <c r="Q30" s="5"/>
      <c r="R30" s="5"/>
      <c r="S30" s="5"/>
    </row>
    <row r="31" spans="1:19" x14ac:dyDescent="0.2">
      <c r="A31" s="26" t="s">
        <v>860</v>
      </c>
      <c r="B31" s="26">
        <v>2015</v>
      </c>
      <c r="C31" s="24" t="s">
        <v>76</v>
      </c>
      <c r="D31" s="206"/>
      <c r="E31" s="5">
        <v>19</v>
      </c>
      <c r="F31" s="5">
        <v>44</v>
      </c>
      <c r="G31" s="5">
        <v>156</v>
      </c>
      <c r="H31" s="5">
        <v>167</v>
      </c>
      <c r="I31" s="5">
        <v>386</v>
      </c>
      <c r="J31" s="208">
        <v>753</v>
      </c>
      <c r="K31" s="5"/>
      <c r="L31" s="5"/>
      <c r="M31" s="5"/>
      <c r="N31" s="5"/>
      <c r="O31" s="5"/>
      <c r="P31" s="5"/>
      <c r="Q31" s="5"/>
      <c r="R31" s="5"/>
      <c r="S31" s="5"/>
    </row>
    <row r="32" spans="1:19" x14ac:dyDescent="0.2">
      <c r="A32" s="26" t="s">
        <v>861</v>
      </c>
      <c r="B32" s="26">
        <v>2015</v>
      </c>
      <c r="C32" s="24" t="s">
        <v>77</v>
      </c>
      <c r="D32" s="206"/>
      <c r="E32" s="5">
        <v>36</v>
      </c>
      <c r="F32" s="5">
        <v>83</v>
      </c>
      <c r="G32" s="5">
        <v>204</v>
      </c>
      <c r="H32" s="5">
        <v>243</v>
      </c>
      <c r="I32" s="5">
        <v>566</v>
      </c>
      <c r="J32" s="208">
        <v>1096</v>
      </c>
      <c r="K32" s="5"/>
      <c r="L32" s="5"/>
      <c r="M32" s="5"/>
      <c r="N32" s="5"/>
      <c r="O32" s="5"/>
      <c r="P32" s="5"/>
      <c r="Q32" s="5"/>
      <c r="R32" s="5"/>
      <c r="S32" s="5"/>
    </row>
    <row r="33" spans="1:19" x14ac:dyDescent="0.2">
      <c r="A33" s="26" t="s">
        <v>862</v>
      </c>
      <c r="B33" s="26">
        <v>2015</v>
      </c>
      <c r="C33" s="24" t="s">
        <v>78</v>
      </c>
      <c r="D33" s="206"/>
      <c r="E33" s="5">
        <v>6</v>
      </c>
      <c r="F33" s="5">
        <v>15</v>
      </c>
      <c r="G33" s="5">
        <v>29</v>
      </c>
      <c r="H33" s="5">
        <v>35</v>
      </c>
      <c r="I33" s="5">
        <v>85</v>
      </c>
      <c r="J33" s="208">
        <v>164</v>
      </c>
      <c r="K33" s="5"/>
      <c r="L33" s="5"/>
      <c r="M33" s="5"/>
      <c r="N33" s="5"/>
      <c r="O33" s="5"/>
      <c r="P33" s="5"/>
      <c r="Q33" s="5"/>
      <c r="R33" s="5"/>
      <c r="S33" s="5"/>
    </row>
    <row r="34" spans="1:19" x14ac:dyDescent="0.2">
      <c r="A34" s="26" t="s">
        <v>863</v>
      </c>
      <c r="B34" s="26">
        <v>2015</v>
      </c>
      <c r="C34" s="24" t="s">
        <v>79</v>
      </c>
      <c r="D34" s="206"/>
      <c r="E34" s="5">
        <v>12</v>
      </c>
      <c r="F34" s="5">
        <v>22</v>
      </c>
      <c r="G34" s="5">
        <v>40</v>
      </c>
      <c r="H34" s="5">
        <v>49</v>
      </c>
      <c r="I34" s="5">
        <v>123</v>
      </c>
      <c r="J34" s="208">
        <v>234</v>
      </c>
      <c r="K34" s="5"/>
      <c r="L34" s="5"/>
      <c r="M34" s="5"/>
      <c r="N34" s="5"/>
      <c r="O34" s="5"/>
      <c r="P34" s="5"/>
      <c r="Q34" s="5"/>
      <c r="R34" s="5"/>
      <c r="S34" s="5"/>
    </row>
    <row r="35" spans="1:19" x14ac:dyDescent="0.2">
      <c r="A35" s="26" t="s">
        <v>864</v>
      </c>
      <c r="B35" s="26">
        <v>2015</v>
      </c>
      <c r="C35" s="24" t="s">
        <v>80</v>
      </c>
      <c r="D35" s="206"/>
      <c r="E35" s="5">
        <v>53</v>
      </c>
      <c r="F35" s="5">
        <v>61</v>
      </c>
      <c r="G35" s="5">
        <v>97</v>
      </c>
      <c r="H35" s="5">
        <v>72</v>
      </c>
      <c r="I35" s="5">
        <v>283</v>
      </c>
      <c r="J35" s="208">
        <v>513</v>
      </c>
      <c r="K35" s="5"/>
      <c r="L35" s="5"/>
      <c r="M35" s="5"/>
      <c r="N35" s="5"/>
      <c r="O35" s="5"/>
      <c r="P35" s="5"/>
      <c r="Q35" s="5"/>
      <c r="R35" s="5"/>
      <c r="S35" s="5"/>
    </row>
    <row r="36" spans="1:19" x14ac:dyDescent="0.2">
      <c r="A36" s="26" t="s">
        <v>865</v>
      </c>
      <c r="B36" s="26">
        <v>2015</v>
      </c>
      <c r="C36" s="24" t="s">
        <v>24</v>
      </c>
      <c r="D36" s="206"/>
      <c r="E36" s="5">
        <v>636</v>
      </c>
      <c r="F36" s="5">
        <v>1135</v>
      </c>
      <c r="G36" s="5">
        <v>2762</v>
      </c>
      <c r="H36" s="5">
        <v>3111</v>
      </c>
      <c r="I36" s="5">
        <v>7644</v>
      </c>
      <c r="J36" s="208">
        <v>14652</v>
      </c>
      <c r="K36" s="5"/>
      <c r="L36" s="5"/>
      <c r="M36" s="5"/>
      <c r="N36" s="5"/>
      <c r="O36" s="5"/>
      <c r="P36" s="5"/>
      <c r="Q36" s="5"/>
      <c r="R36" s="5"/>
      <c r="S36" s="5"/>
    </row>
    <row r="37" spans="1:19" x14ac:dyDescent="0.2">
      <c r="B37" s="26"/>
      <c r="C37" s="24"/>
      <c r="D37" s="26"/>
      <c r="E37" s="26"/>
      <c r="F37" s="26"/>
      <c r="G37" s="26"/>
      <c r="H37" s="26"/>
      <c r="I37" s="5"/>
      <c r="J37" s="5"/>
      <c r="K37" s="5"/>
      <c r="L37" s="5"/>
      <c r="M37" s="5"/>
      <c r="N37" s="5"/>
      <c r="O37" s="5"/>
      <c r="P37" s="5"/>
      <c r="Q37" s="5"/>
      <c r="R37" s="5"/>
    </row>
    <row r="38" spans="1:19" x14ac:dyDescent="0.2">
      <c r="B38" s="26"/>
      <c r="C38" s="24"/>
      <c r="D38" s="26"/>
      <c r="E38" s="26"/>
      <c r="F38" s="26"/>
      <c r="G38" s="26"/>
      <c r="H38" s="26"/>
      <c r="I38" s="5"/>
      <c r="J38" s="5"/>
      <c r="K38" s="5"/>
      <c r="L38" s="5"/>
      <c r="M38" s="5"/>
      <c r="N38" s="5"/>
      <c r="O38" s="5"/>
      <c r="P38" s="5"/>
      <c r="Q38" s="5"/>
      <c r="R38" s="5"/>
    </row>
    <row r="39" spans="1:19" x14ac:dyDescent="0.2">
      <c r="B39" s="26"/>
      <c r="C39" s="24"/>
      <c r="D39" s="162" t="s">
        <v>105</v>
      </c>
      <c r="E39" s="162"/>
      <c r="F39" s="162"/>
      <c r="G39" s="162"/>
      <c r="H39" s="162"/>
      <c r="I39" s="162"/>
      <c r="J39" s="162"/>
      <c r="K39" s="162"/>
      <c r="L39" s="162"/>
      <c r="M39" s="162"/>
      <c r="N39" s="162"/>
      <c r="O39" s="162"/>
      <c r="P39" s="162"/>
      <c r="Q39" s="162"/>
      <c r="R39" s="162"/>
    </row>
    <row r="40" spans="1:19" x14ac:dyDescent="0.2">
      <c r="B40" s="26"/>
      <c r="C40" s="24"/>
      <c r="D40" s="426" t="s">
        <v>106</v>
      </c>
      <c r="E40" s="426"/>
      <c r="F40" s="426"/>
      <c r="G40" s="426"/>
      <c r="H40" s="426"/>
      <c r="I40" s="426" t="s">
        <v>107</v>
      </c>
      <c r="J40" s="426"/>
      <c r="K40" s="426"/>
      <c r="L40" s="426"/>
      <c r="M40" s="426"/>
      <c r="N40" s="426" t="s">
        <v>9</v>
      </c>
      <c r="O40" s="426"/>
      <c r="P40" s="426"/>
      <c r="Q40" s="426"/>
      <c r="R40" s="426"/>
    </row>
    <row r="41" spans="1:19" x14ac:dyDescent="0.2">
      <c r="B41" s="26"/>
      <c r="C41" s="24"/>
      <c r="D41" s="162" t="s">
        <v>108</v>
      </c>
      <c r="E41" s="162" t="s">
        <v>45</v>
      </c>
      <c r="F41" s="162" t="s">
        <v>46</v>
      </c>
      <c r="G41" s="162" t="s">
        <v>40</v>
      </c>
      <c r="H41" s="162" t="s">
        <v>4</v>
      </c>
      <c r="I41" s="162" t="s">
        <v>108</v>
      </c>
      <c r="J41" s="162" t="s">
        <v>45</v>
      </c>
      <c r="K41" s="162" t="s">
        <v>46</v>
      </c>
      <c r="L41" s="162" t="s">
        <v>40</v>
      </c>
      <c r="M41" s="162" t="s">
        <v>4</v>
      </c>
      <c r="N41" s="162" t="s">
        <v>108</v>
      </c>
      <c r="O41" s="162" t="s">
        <v>45</v>
      </c>
      <c r="P41" s="162" t="s">
        <v>46</v>
      </c>
      <c r="Q41" s="162" t="s">
        <v>40</v>
      </c>
      <c r="R41" s="162" t="s">
        <v>4</v>
      </c>
    </row>
    <row r="42" spans="1:19" s="99" customFormat="1" x14ac:dyDescent="0.2">
      <c r="A42" s="26" t="s">
        <v>833</v>
      </c>
      <c r="B42" s="26">
        <v>2015</v>
      </c>
      <c r="C42" s="24" t="s">
        <v>49</v>
      </c>
      <c r="D42" s="26">
        <v>0</v>
      </c>
      <c r="E42" s="26">
        <v>0</v>
      </c>
      <c r="F42" s="26">
        <v>0</v>
      </c>
      <c r="G42" s="26">
        <v>0</v>
      </c>
      <c r="H42" s="26">
        <v>0</v>
      </c>
      <c r="I42" s="5">
        <v>63</v>
      </c>
      <c r="J42" s="5">
        <v>75</v>
      </c>
      <c r="K42" s="5">
        <v>204</v>
      </c>
      <c r="L42" s="5">
        <v>236</v>
      </c>
      <c r="M42" s="5">
        <v>578</v>
      </c>
      <c r="N42" s="5">
        <v>63</v>
      </c>
      <c r="O42" s="5">
        <v>75</v>
      </c>
      <c r="P42" s="5">
        <v>204</v>
      </c>
      <c r="Q42" s="5">
        <v>236</v>
      </c>
      <c r="R42" s="5">
        <v>578</v>
      </c>
    </row>
    <row r="43" spans="1:19" s="125" customFormat="1" x14ac:dyDescent="0.2">
      <c r="A43" s="26" t="s">
        <v>834</v>
      </c>
      <c r="B43" s="26">
        <v>2015</v>
      </c>
      <c r="C43" s="24" t="s">
        <v>50</v>
      </c>
      <c r="D43" s="26">
        <v>0</v>
      </c>
      <c r="E43" s="26">
        <v>0</v>
      </c>
      <c r="F43" s="26">
        <v>0</v>
      </c>
      <c r="G43" s="26">
        <v>0</v>
      </c>
      <c r="H43" s="26">
        <v>0</v>
      </c>
      <c r="I43" s="5">
        <v>8</v>
      </c>
      <c r="J43" s="5">
        <v>27</v>
      </c>
      <c r="K43" s="5">
        <v>38</v>
      </c>
      <c r="L43" s="5">
        <v>57</v>
      </c>
      <c r="M43" s="5">
        <v>130</v>
      </c>
      <c r="N43" s="5">
        <v>8</v>
      </c>
      <c r="O43" s="5">
        <v>27</v>
      </c>
      <c r="P43" s="5">
        <v>38</v>
      </c>
      <c r="Q43" s="5">
        <v>57</v>
      </c>
      <c r="R43" s="5">
        <v>130</v>
      </c>
    </row>
    <row r="44" spans="1:19" s="125" customFormat="1" x14ac:dyDescent="0.2">
      <c r="A44" s="26" t="s">
        <v>835</v>
      </c>
      <c r="B44" s="26">
        <v>2015</v>
      </c>
      <c r="C44" s="24" t="s">
        <v>51</v>
      </c>
      <c r="D44" s="26">
        <v>11</v>
      </c>
      <c r="E44" s="26">
        <v>23</v>
      </c>
      <c r="F44" s="26">
        <v>97</v>
      </c>
      <c r="G44" s="26">
        <v>165</v>
      </c>
      <c r="H44" s="26">
        <v>296</v>
      </c>
      <c r="I44" s="5">
        <v>0</v>
      </c>
      <c r="J44" s="5">
        <v>0</v>
      </c>
      <c r="K44" s="5">
        <v>0</v>
      </c>
      <c r="L44" s="5">
        <v>0</v>
      </c>
      <c r="M44" s="5">
        <v>0</v>
      </c>
      <c r="N44" s="5">
        <v>11</v>
      </c>
      <c r="O44" s="5">
        <v>23</v>
      </c>
      <c r="P44" s="5">
        <v>97</v>
      </c>
      <c r="Q44" s="5">
        <v>165</v>
      </c>
      <c r="R44" s="5">
        <v>296</v>
      </c>
    </row>
    <row r="45" spans="1:19" s="125" customFormat="1" x14ac:dyDescent="0.2">
      <c r="A45" s="26" t="s">
        <v>836</v>
      </c>
      <c r="B45" s="26">
        <v>2015</v>
      </c>
      <c r="C45" s="24" t="s">
        <v>52</v>
      </c>
      <c r="D45" s="26">
        <v>7</v>
      </c>
      <c r="E45" s="26">
        <v>6</v>
      </c>
      <c r="F45" s="26">
        <v>30</v>
      </c>
      <c r="G45" s="26">
        <v>27</v>
      </c>
      <c r="H45" s="26">
        <v>70</v>
      </c>
      <c r="I45" s="5">
        <v>0</v>
      </c>
      <c r="J45" s="5">
        <v>0</v>
      </c>
      <c r="K45" s="5">
        <v>0</v>
      </c>
      <c r="L45" s="5">
        <v>0</v>
      </c>
      <c r="M45" s="5">
        <v>0</v>
      </c>
      <c r="N45" s="5">
        <v>7</v>
      </c>
      <c r="O45" s="5">
        <v>6</v>
      </c>
      <c r="P45" s="5">
        <v>30</v>
      </c>
      <c r="Q45" s="5">
        <v>27</v>
      </c>
      <c r="R45" s="5">
        <v>70</v>
      </c>
    </row>
    <row r="46" spans="1:19" s="125" customFormat="1" x14ac:dyDescent="0.2">
      <c r="A46" s="26" t="s">
        <v>837</v>
      </c>
      <c r="B46" s="26">
        <v>2015</v>
      </c>
      <c r="C46" s="24" t="s">
        <v>53</v>
      </c>
      <c r="D46" s="5" t="s">
        <v>103</v>
      </c>
      <c r="E46" s="5" t="s">
        <v>103</v>
      </c>
      <c r="F46" s="5" t="s">
        <v>103</v>
      </c>
      <c r="G46" s="5" t="s">
        <v>103</v>
      </c>
      <c r="H46" s="26">
        <v>91</v>
      </c>
      <c r="I46" s="5">
        <v>0</v>
      </c>
      <c r="J46" s="5">
        <v>0</v>
      </c>
      <c r="K46" s="5">
        <v>0</v>
      </c>
      <c r="L46" s="5">
        <v>0</v>
      </c>
      <c r="M46" s="5">
        <v>0</v>
      </c>
      <c r="N46" s="5" t="s">
        <v>103</v>
      </c>
      <c r="O46" s="5" t="s">
        <v>103</v>
      </c>
      <c r="P46" s="5" t="s">
        <v>103</v>
      </c>
      <c r="Q46" s="5" t="s">
        <v>103</v>
      </c>
      <c r="R46" s="5">
        <v>91</v>
      </c>
    </row>
    <row r="47" spans="1:19" s="125" customFormat="1" x14ac:dyDescent="0.2">
      <c r="A47" s="26" t="s">
        <v>838</v>
      </c>
      <c r="B47" s="26">
        <v>2015</v>
      </c>
      <c r="C47" s="24" t="s">
        <v>54</v>
      </c>
      <c r="D47" s="26">
        <v>11</v>
      </c>
      <c r="E47" s="26">
        <v>36</v>
      </c>
      <c r="F47" s="26">
        <v>126</v>
      </c>
      <c r="G47" s="26">
        <v>129</v>
      </c>
      <c r="H47" s="26">
        <v>302</v>
      </c>
      <c r="I47" s="5">
        <v>0</v>
      </c>
      <c r="J47" s="5">
        <v>0</v>
      </c>
      <c r="K47" s="5">
        <v>0</v>
      </c>
      <c r="L47" s="5">
        <v>0</v>
      </c>
      <c r="M47" s="5">
        <v>0</v>
      </c>
      <c r="N47" s="5">
        <v>11</v>
      </c>
      <c r="O47" s="5">
        <v>36</v>
      </c>
      <c r="P47" s="5">
        <v>126</v>
      </c>
      <c r="Q47" s="5">
        <v>129</v>
      </c>
      <c r="R47" s="5">
        <v>302</v>
      </c>
    </row>
    <row r="48" spans="1:19" s="125" customFormat="1" x14ac:dyDescent="0.2">
      <c r="A48" s="26" t="s">
        <v>839</v>
      </c>
      <c r="B48" s="26">
        <v>2015</v>
      </c>
      <c r="C48" s="24" t="s">
        <v>55</v>
      </c>
      <c r="D48" s="26">
        <v>56</v>
      </c>
      <c r="E48" s="26">
        <v>79</v>
      </c>
      <c r="F48" s="26">
        <v>190</v>
      </c>
      <c r="G48" s="26">
        <v>209</v>
      </c>
      <c r="H48" s="26">
        <v>534</v>
      </c>
      <c r="I48" s="5">
        <v>0</v>
      </c>
      <c r="J48" s="5">
        <v>0</v>
      </c>
      <c r="K48" s="5">
        <v>0</v>
      </c>
      <c r="L48" s="5">
        <v>0</v>
      </c>
      <c r="M48" s="5">
        <v>0</v>
      </c>
      <c r="N48" s="5">
        <v>56</v>
      </c>
      <c r="O48" s="5">
        <v>79</v>
      </c>
      <c r="P48" s="5">
        <v>190</v>
      </c>
      <c r="Q48" s="5">
        <v>209</v>
      </c>
      <c r="R48" s="5">
        <v>534</v>
      </c>
    </row>
    <row r="49" spans="1:18" s="125" customFormat="1" x14ac:dyDescent="0.2">
      <c r="A49" s="26" t="s">
        <v>840</v>
      </c>
      <c r="B49" s="26">
        <v>2015</v>
      </c>
      <c r="C49" s="24" t="s">
        <v>56</v>
      </c>
      <c r="D49" s="26">
        <v>0</v>
      </c>
      <c r="E49" s="26">
        <v>0</v>
      </c>
      <c r="F49" s="26">
        <v>0</v>
      </c>
      <c r="G49" s="26">
        <v>0</v>
      </c>
      <c r="H49" s="26">
        <v>0</v>
      </c>
      <c r="I49" s="5">
        <v>76</v>
      </c>
      <c r="J49" s="5">
        <v>94</v>
      </c>
      <c r="K49" s="5">
        <v>193</v>
      </c>
      <c r="L49" s="5">
        <v>154</v>
      </c>
      <c r="M49" s="5">
        <v>517</v>
      </c>
      <c r="N49" s="5">
        <v>76</v>
      </c>
      <c r="O49" s="5">
        <v>94</v>
      </c>
      <c r="P49" s="5">
        <v>193</v>
      </c>
      <c r="Q49" s="5">
        <v>154</v>
      </c>
      <c r="R49" s="5">
        <v>517</v>
      </c>
    </row>
    <row r="50" spans="1:18" s="125" customFormat="1" x14ac:dyDescent="0.2">
      <c r="A50" s="26" t="s">
        <v>841</v>
      </c>
      <c r="B50" s="26">
        <v>2015</v>
      </c>
      <c r="C50" s="24" t="s">
        <v>57</v>
      </c>
      <c r="D50" s="5" t="s">
        <v>103</v>
      </c>
      <c r="E50" s="5" t="s">
        <v>103</v>
      </c>
      <c r="F50" s="5" t="s">
        <v>103</v>
      </c>
      <c r="G50" s="5" t="s">
        <v>103</v>
      </c>
      <c r="H50" s="26">
        <v>80</v>
      </c>
      <c r="I50" s="5">
        <v>0</v>
      </c>
      <c r="J50" s="5">
        <v>0</v>
      </c>
      <c r="K50" s="5">
        <v>0</v>
      </c>
      <c r="L50" s="5">
        <v>0</v>
      </c>
      <c r="M50" s="5">
        <v>0</v>
      </c>
      <c r="N50" s="5" t="s">
        <v>103</v>
      </c>
      <c r="O50" s="5" t="s">
        <v>103</v>
      </c>
      <c r="P50" s="5" t="s">
        <v>103</v>
      </c>
      <c r="Q50" s="5" t="s">
        <v>103</v>
      </c>
      <c r="R50" s="5">
        <v>80</v>
      </c>
    </row>
    <row r="51" spans="1:18" s="125" customFormat="1" x14ac:dyDescent="0.2">
      <c r="A51" s="26" t="s">
        <v>842</v>
      </c>
      <c r="B51" s="26">
        <v>2015</v>
      </c>
      <c r="C51" s="24" t="s">
        <v>58</v>
      </c>
      <c r="D51" s="26">
        <v>0</v>
      </c>
      <c r="E51" s="26">
        <v>0</v>
      </c>
      <c r="F51" s="26">
        <v>0</v>
      </c>
      <c r="G51" s="26">
        <v>0</v>
      </c>
      <c r="H51" s="26">
        <v>0</v>
      </c>
      <c r="I51" s="5">
        <v>33</v>
      </c>
      <c r="J51" s="5">
        <v>58</v>
      </c>
      <c r="K51" s="5">
        <v>124</v>
      </c>
      <c r="L51" s="5">
        <v>159</v>
      </c>
      <c r="M51" s="5">
        <v>374</v>
      </c>
      <c r="N51" s="5">
        <v>33</v>
      </c>
      <c r="O51" s="5">
        <v>58</v>
      </c>
      <c r="P51" s="5">
        <v>124</v>
      </c>
      <c r="Q51" s="5">
        <v>159</v>
      </c>
      <c r="R51" s="5">
        <v>374</v>
      </c>
    </row>
    <row r="52" spans="1:18" s="125" customFormat="1" x14ac:dyDescent="0.2">
      <c r="A52" s="26" t="s">
        <v>843</v>
      </c>
      <c r="B52" s="26">
        <v>2015</v>
      </c>
      <c r="C52" s="24" t="s">
        <v>59</v>
      </c>
      <c r="D52" s="5" t="s">
        <v>121</v>
      </c>
      <c r="E52" s="5" t="s">
        <v>121</v>
      </c>
      <c r="F52" s="5" t="s">
        <v>121</v>
      </c>
      <c r="G52" s="5" t="s">
        <v>121</v>
      </c>
      <c r="H52" s="5" t="s">
        <v>121</v>
      </c>
      <c r="I52" s="5" t="s">
        <v>121</v>
      </c>
      <c r="J52" s="5" t="s">
        <v>121</v>
      </c>
      <c r="K52" s="5" t="s">
        <v>121</v>
      </c>
      <c r="L52" s="5" t="s">
        <v>121</v>
      </c>
      <c r="M52" s="5" t="s">
        <v>121</v>
      </c>
      <c r="N52" s="5" t="s">
        <v>121</v>
      </c>
      <c r="O52" s="5" t="s">
        <v>121</v>
      </c>
      <c r="P52" s="5" t="s">
        <v>121</v>
      </c>
      <c r="Q52" s="5" t="s">
        <v>121</v>
      </c>
      <c r="R52" s="5" t="s">
        <v>121</v>
      </c>
    </row>
    <row r="53" spans="1:18" s="125" customFormat="1" x14ac:dyDescent="0.2">
      <c r="A53" s="26" t="s">
        <v>844</v>
      </c>
      <c r="B53" s="26">
        <v>2015</v>
      </c>
      <c r="C53" s="24" t="s">
        <v>60</v>
      </c>
      <c r="D53" s="5" t="s">
        <v>121</v>
      </c>
      <c r="E53" s="5" t="s">
        <v>121</v>
      </c>
      <c r="F53" s="5" t="s">
        <v>121</v>
      </c>
      <c r="G53" s="5" t="s">
        <v>121</v>
      </c>
      <c r="H53" s="5" t="s">
        <v>121</v>
      </c>
      <c r="I53" s="5" t="s">
        <v>121</v>
      </c>
      <c r="J53" s="5" t="s">
        <v>121</v>
      </c>
      <c r="K53" s="5" t="s">
        <v>121</v>
      </c>
      <c r="L53" s="5" t="s">
        <v>121</v>
      </c>
      <c r="M53" s="5" t="s">
        <v>121</v>
      </c>
      <c r="N53" s="5" t="s">
        <v>121</v>
      </c>
      <c r="O53" s="5" t="s">
        <v>121</v>
      </c>
      <c r="P53" s="5" t="s">
        <v>121</v>
      </c>
      <c r="Q53" s="5" t="s">
        <v>121</v>
      </c>
      <c r="R53" s="5" t="s">
        <v>121</v>
      </c>
    </row>
    <row r="54" spans="1:18" s="125" customFormat="1" x14ac:dyDescent="0.2">
      <c r="A54" s="26" t="s">
        <v>845</v>
      </c>
      <c r="B54" s="26">
        <v>2015</v>
      </c>
      <c r="C54" s="24" t="s">
        <v>61</v>
      </c>
      <c r="D54" s="5" t="s">
        <v>121</v>
      </c>
      <c r="E54" s="5" t="s">
        <v>121</v>
      </c>
      <c r="F54" s="5" t="s">
        <v>121</v>
      </c>
      <c r="G54" s="5" t="s">
        <v>121</v>
      </c>
      <c r="H54" s="5" t="s">
        <v>121</v>
      </c>
      <c r="I54" s="5" t="s">
        <v>121</v>
      </c>
      <c r="J54" s="5" t="s">
        <v>121</v>
      </c>
      <c r="K54" s="5" t="s">
        <v>121</v>
      </c>
      <c r="L54" s="5" t="s">
        <v>121</v>
      </c>
      <c r="M54" s="5" t="s">
        <v>121</v>
      </c>
      <c r="N54" s="5" t="s">
        <v>121</v>
      </c>
      <c r="O54" s="5" t="s">
        <v>121</v>
      </c>
      <c r="P54" s="5" t="s">
        <v>121</v>
      </c>
      <c r="Q54" s="5" t="s">
        <v>121</v>
      </c>
      <c r="R54" s="5" t="s">
        <v>121</v>
      </c>
    </row>
    <row r="55" spans="1:18" s="125" customFormat="1" x14ac:dyDescent="0.2">
      <c r="A55" s="26" t="s">
        <v>846</v>
      </c>
      <c r="B55" s="26">
        <v>2015</v>
      </c>
      <c r="C55" s="24" t="s">
        <v>62</v>
      </c>
      <c r="D55" s="5">
        <v>15</v>
      </c>
      <c r="E55" s="5">
        <v>28</v>
      </c>
      <c r="F55" s="5">
        <v>57</v>
      </c>
      <c r="G55" s="5">
        <v>72</v>
      </c>
      <c r="H55" s="5">
        <v>172</v>
      </c>
      <c r="I55" s="5">
        <v>0</v>
      </c>
      <c r="J55" s="5">
        <v>0</v>
      </c>
      <c r="K55" s="5">
        <v>0</v>
      </c>
      <c r="L55" s="5">
        <v>0</v>
      </c>
      <c r="M55" s="5">
        <v>0</v>
      </c>
      <c r="N55" s="5">
        <v>15</v>
      </c>
      <c r="O55" s="5">
        <v>28</v>
      </c>
      <c r="P55" s="5">
        <v>57</v>
      </c>
      <c r="Q55" s="5">
        <v>72</v>
      </c>
      <c r="R55" s="5">
        <v>172</v>
      </c>
    </row>
    <row r="56" spans="1:18" s="125" customFormat="1" x14ac:dyDescent="0.2">
      <c r="A56" s="26" t="s">
        <v>847</v>
      </c>
      <c r="B56" s="26">
        <v>2015</v>
      </c>
      <c r="C56" s="24" t="s">
        <v>63</v>
      </c>
      <c r="D56" s="5">
        <v>64</v>
      </c>
      <c r="E56" s="5">
        <v>113</v>
      </c>
      <c r="F56" s="5">
        <v>308</v>
      </c>
      <c r="G56" s="5">
        <v>394</v>
      </c>
      <c r="H56" s="5">
        <v>879</v>
      </c>
      <c r="I56" s="5">
        <v>0</v>
      </c>
      <c r="J56" s="5">
        <v>0</v>
      </c>
      <c r="K56" s="5">
        <v>0</v>
      </c>
      <c r="L56" s="5">
        <v>0</v>
      </c>
      <c r="M56" s="5">
        <v>0</v>
      </c>
      <c r="N56" s="5">
        <v>64</v>
      </c>
      <c r="O56" s="5">
        <v>113</v>
      </c>
      <c r="P56" s="5">
        <v>308</v>
      </c>
      <c r="Q56" s="5">
        <v>394</v>
      </c>
      <c r="R56" s="5">
        <v>879</v>
      </c>
    </row>
    <row r="57" spans="1:18" s="125" customFormat="1" x14ac:dyDescent="0.2">
      <c r="A57" s="26" t="s">
        <v>848</v>
      </c>
      <c r="B57" s="26">
        <v>2015</v>
      </c>
      <c r="C57" s="24" t="s">
        <v>64</v>
      </c>
      <c r="D57" s="5" t="s">
        <v>121</v>
      </c>
      <c r="E57" s="5" t="s">
        <v>121</v>
      </c>
      <c r="F57" s="5" t="s">
        <v>121</v>
      </c>
      <c r="G57" s="5" t="s">
        <v>121</v>
      </c>
      <c r="H57" s="5" t="s">
        <v>121</v>
      </c>
      <c r="I57" s="5" t="s">
        <v>121</v>
      </c>
      <c r="J57" s="5" t="s">
        <v>121</v>
      </c>
      <c r="K57" s="5" t="s">
        <v>121</v>
      </c>
      <c r="L57" s="5" t="s">
        <v>121</v>
      </c>
      <c r="M57" s="5" t="s">
        <v>121</v>
      </c>
      <c r="N57" s="5" t="s">
        <v>121</v>
      </c>
      <c r="O57" s="5" t="s">
        <v>121</v>
      </c>
      <c r="P57" s="5" t="s">
        <v>121</v>
      </c>
      <c r="Q57" s="5" t="s">
        <v>121</v>
      </c>
      <c r="R57" s="5" t="s">
        <v>121</v>
      </c>
    </row>
    <row r="58" spans="1:18" s="125" customFormat="1" x14ac:dyDescent="0.2">
      <c r="A58" s="26" t="s">
        <v>849</v>
      </c>
      <c r="B58" s="26">
        <v>2015</v>
      </c>
      <c r="C58" s="24" t="s">
        <v>65</v>
      </c>
      <c r="D58" s="26">
        <v>0</v>
      </c>
      <c r="E58" s="26">
        <v>0</v>
      </c>
      <c r="F58" s="26">
        <v>0</v>
      </c>
      <c r="G58" s="26">
        <v>0</v>
      </c>
      <c r="H58" s="26">
        <v>0</v>
      </c>
      <c r="I58" s="5">
        <v>13</v>
      </c>
      <c r="J58" s="5">
        <v>28</v>
      </c>
      <c r="K58" s="5">
        <v>72</v>
      </c>
      <c r="L58" s="5">
        <v>63</v>
      </c>
      <c r="M58" s="5">
        <v>176</v>
      </c>
      <c r="N58" s="5">
        <v>13</v>
      </c>
      <c r="O58" s="5">
        <v>28</v>
      </c>
      <c r="P58" s="5">
        <v>72</v>
      </c>
      <c r="Q58" s="5">
        <v>63</v>
      </c>
      <c r="R58" s="5">
        <v>176</v>
      </c>
    </row>
    <row r="59" spans="1:18" s="125" customFormat="1" x14ac:dyDescent="0.2">
      <c r="A59" s="26" t="s">
        <v>850</v>
      </c>
      <c r="B59" s="26">
        <v>2015</v>
      </c>
      <c r="C59" s="24" t="s">
        <v>66</v>
      </c>
      <c r="D59" s="5" t="s">
        <v>103</v>
      </c>
      <c r="E59" s="5" t="s">
        <v>103</v>
      </c>
      <c r="F59" s="5" t="s">
        <v>103</v>
      </c>
      <c r="G59" s="5" t="s">
        <v>103</v>
      </c>
      <c r="H59" s="26">
        <v>86</v>
      </c>
      <c r="I59" s="5">
        <v>0</v>
      </c>
      <c r="J59" s="5">
        <v>0</v>
      </c>
      <c r="K59" s="5">
        <v>0</v>
      </c>
      <c r="L59" s="5">
        <v>0</v>
      </c>
      <c r="M59" s="5">
        <v>0</v>
      </c>
      <c r="N59" s="5" t="s">
        <v>103</v>
      </c>
      <c r="O59" s="5" t="s">
        <v>103</v>
      </c>
      <c r="P59" s="5" t="s">
        <v>103</v>
      </c>
      <c r="Q59" s="5" t="s">
        <v>103</v>
      </c>
      <c r="R59" s="5">
        <v>86</v>
      </c>
    </row>
    <row r="60" spans="1:18" s="125" customFormat="1" x14ac:dyDescent="0.2">
      <c r="A60" s="26" t="s">
        <v>851</v>
      </c>
      <c r="B60" s="26">
        <v>2015</v>
      </c>
      <c r="C60" s="24" t="s">
        <v>67</v>
      </c>
      <c r="D60" s="26">
        <v>0</v>
      </c>
      <c r="E60" s="26">
        <v>0</v>
      </c>
      <c r="F60" s="26">
        <v>0</v>
      </c>
      <c r="G60" s="26">
        <v>0</v>
      </c>
      <c r="H60" s="26">
        <v>0</v>
      </c>
      <c r="I60" s="5">
        <v>23</v>
      </c>
      <c r="J60" s="5">
        <v>25</v>
      </c>
      <c r="K60" s="5">
        <v>43</v>
      </c>
      <c r="L60" s="5">
        <v>52</v>
      </c>
      <c r="M60" s="5">
        <v>143</v>
      </c>
      <c r="N60" s="5">
        <v>23</v>
      </c>
      <c r="O60" s="5">
        <v>25</v>
      </c>
      <c r="P60" s="5">
        <v>43</v>
      </c>
      <c r="Q60" s="5">
        <v>52</v>
      </c>
      <c r="R60" s="5">
        <v>143</v>
      </c>
    </row>
    <row r="61" spans="1:18" s="125" customFormat="1" x14ac:dyDescent="0.2">
      <c r="A61" s="26" t="s">
        <v>852</v>
      </c>
      <c r="B61" s="26">
        <v>2015</v>
      </c>
      <c r="C61" s="24" t="s">
        <v>68</v>
      </c>
      <c r="D61" s="26">
        <v>7</v>
      </c>
      <c r="E61" s="26">
        <v>10</v>
      </c>
      <c r="F61" s="26">
        <v>61</v>
      </c>
      <c r="G61" s="26">
        <v>94</v>
      </c>
      <c r="H61" s="26">
        <v>172</v>
      </c>
      <c r="I61" s="5">
        <v>0</v>
      </c>
      <c r="J61" s="5">
        <v>0</v>
      </c>
      <c r="K61" s="5">
        <v>0</v>
      </c>
      <c r="L61" s="5">
        <v>0</v>
      </c>
      <c r="M61" s="5">
        <v>0</v>
      </c>
      <c r="N61" s="5">
        <v>7</v>
      </c>
      <c r="O61" s="5">
        <v>10</v>
      </c>
      <c r="P61" s="5">
        <v>61</v>
      </c>
      <c r="Q61" s="5">
        <v>94</v>
      </c>
      <c r="R61" s="5">
        <v>172</v>
      </c>
    </row>
    <row r="62" spans="1:18" s="125" customFormat="1" x14ac:dyDescent="0.2">
      <c r="A62" s="26" t="s">
        <v>853</v>
      </c>
      <c r="B62" s="26">
        <v>2015</v>
      </c>
      <c r="C62" s="24" t="s">
        <v>69</v>
      </c>
      <c r="D62" s="5" t="s">
        <v>103</v>
      </c>
      <c r="E62" s="5" t="s">
        <v>103</v>
      </c>
      <c r="F62" s="5" t="s">
        <v>103</v>
      </c>
      <c r="G62" s="5" t="s">
        <v>103</v>
      </c>
      <c r="H62" s="26">
        <v>9</v>
      </c>
      <c r="I62" s="5">
        <v>9</v>
      </c>
      <c r="J62" s="5">
        <v>70</v>
      </c>
      <c r="K62" s="5">
        <v>139</v>
      </c>
      <c r="L62" s="5">
        <v>117</v>
      </c>
      <c r="M62" s="5">
        <v>335</v>
      </c>
      <c r="N62" s="5">
        <v>9</v>
      </c>
      <c r="O62" s="5">
        <v>71</v>
      </c>
      <c r="P62" s="5">
        <v>145</v>
      </c>
      <c r="Q62" s="5">
        <v>118</v>
      </c>
      <c r="R62" s="5">
        <v>343</v>
      </c>
    </row>
    <row r="63" spans="1:18" s="125" customFormat="1" x14ac:dyDescent="0.2">
      <c r="A63" s="26" t="s">
        <v>854</v>
      </c>
      <c r="B63" s="26">
        <v>2015</v>
      </c>
      <c r="C63" s="24" t="s">
        <v>70</v>
      </c>
      <c r="D63" s="5" t="s">
        <v>103</v>
      </c>
      <c r="E63" s="5" t="s">
        <v>103</v>
      </c>
      <c r="F63" s="5" t="s">
        <v>103</v>
      </c>
      <c r="G63" s="5" t="s">
        <v>103</v>
      </c>
      <c r="H63" s="26">
        <v>33</v>
      </c>
      <c r="I63" s="5">
        <v>0</v>
      </c>
      <c r="J63" s="5">
        <v>0</v>
      </c>
      <c r="K63" s="5">
        <v>0</v>
      </c>
      <c r="L63" s="5">
        <v>0</v>
      </c>
      <c r="M63" s="5">
        <v>0</v>
      </c>
      <c r="N63" s="5" t="s">
        <v>103</v>
      </c>
      <c r="O63" s="5" t="s">
        <v>103</v>
      </c>
      <c r="P63" s="5" t="s">
        <v>103</v>
      </c>
      <c r="Q63" s="5" t="s">
        <v>103</v>
      </c>
      <c r="R63" s="5">
        <v>33</v>
      </c>
    </row>
    <row r="64" spans="1:18" s="125" customFormat="1" x14ac:dyDescent="0.2">
      <c r="A64" s="26" t="s">
        <v>855</v>
      </c>
      <c r="B64" s="26">
        <v>2015</v>
      </c>
      <c r="C64" s="24" t="s">
        <v>71</v>
      </c>
      <c r="D64" s="26">
        <v>0</v>
      </c>
      <c r="E64" s="26">
        <v>0</v>
      </c>
      <c r="F64" s="26">
        <v>0</v>
      </c>
      <c r="G64" s="26">
        <v>0</v>
      </c>
      <c r="H64" s="26">
        <v>0</v>
      </c>
      <c r="I64" s="5" t="s">
        <v>103</v>
      </c>
      <c r="J64" s="5" t="s">
        <v>103</v>
      </c>
      <c r="K64" s="5" t="s">
        <v>103</v>
      </c>
      <c r="L64" s="5" t="s">
        <v>103</v>
      </c>
      <c r="M64" s="5">
        <v>36</v>
      </c>
      <c r="N64" s="5" t="s">
        <v>103</v>
      </c>
      <c r="O64" s="5" t="s">
        <v>103</v>
      </c>
      <c r="P64" s="5" t="s">
        <v>103</v>
      </c>
      <c r="Q64" s="5" t="s">
        <v>103</v>
      </c>
      <c r="R64" s="5">
        <v>36</v>
      </c>
    </row>
    <row r="65" spans="1:18" s="125" customFormat="1" x14ac:dyDescent="0.2">
      <c r="A65" s="26" t="s">
        <v>856</v>
      </c>
      <c r="B65" s="26">
        <v>2015</v>
      </c>
      <c r="C65" s="24" t="s">
        <v>72</v>
      </c>
      <c r="D65" s="26">
        <v>0</v>
      </c>
      <c r="E65" s="26">
        <v>0</v>
      </c>
      <c r="F65" s="26">
        <v>0</v>
      </c>
      <c r="G65" s="26">
        <v>0</v>
      </c>
      <c r="H65" s="26">
        <v>0</v>
      </c>
      <c r="I65" s="5">
        <v>18</v>
      </c>
      <c r="J65" s="5">
        <v>33</v>
      </c>
      <c r="K65" s="5">
        <v>66</v>
      </c>
      <c r="L65" s="5">
        <v>73</v>
      </c>
      <c r="M65" s="5">
        <v>190</v>
      </c>
      <c r="N65" s="5">
        <v>18</v>
      </c>
      <c r="O65" s="5">
        <v>33</v>
      </c>
      <c r="P65" s="5">
        <v>66</v>
      </c>
      <c r="Q65" s="5">
        <v>73</v>
      </c>
      <c r="R65" s="5">
        <v>190</v>
      </c>
    </row>
    <row r="66" spans="1:18" s="125" customFormat="1" x14ac:dyDescent="0.2">
      <c r="A66" s="26" t="s">
        <v>857</v>
      </c>
      <c r="B66" s="26">
        <v>2015</v>
      </c>
      <c r="C66" s="24" t="s">
        <v>73</v>
      </c>
      <c r="D66" s="26">
        <v>55</v>
      </c>
      <c r="E66" s="26">
        <v>94</v>
      </c>
      <c r="F66" s="26">
        <v>211</v>
      </c>
      <c r="G66" s="26">
        <v>220</v>
      </c>
      <c r="H66" s="26">
        <v>580</v>
      </c>
      <c r="I66" s="5">
        <v>0</v>
      </c>
      <c r="J66" s="5">
        <v>0</v>
      </c>
      <c r="K66" s="5">
        <v>0</v>
      </c>
      <c r="L66" s="5">
        <v>0</v>
      </c>
      <c r="M66" s="5">
        <v>0</v>
      </c>
      <c r="N66" s="5">
        <v>55</v>
      </c>
      <c r="O66" s="5">
        <v>94</v>
      </c>
      <c r="P66" s="5">
        <v>211</v>
      </c>
      <c r="Q66" s="5">
        <v>220</v>
      </c>
      <c r="R66" s="5">
        <v>580</v>
      </c>
    </row>
    <row r="67" spans="1:18" s="125" customFormat="1" x14ac:dyDescent="0.2">
      <c r="A67" s="26" t="s">
        <v>858</v>
      </c>
      <c r="B67" s="26">
        <v>2015</v>
      </c>
      <c r="C67" s="24" t="s">
        <v>74</v>
      </c>
      <c r="D67" s="26">
        <v>0</v>
      </c>
      <c r="E67" s="26">
        <v>0</v>
      </c>
      <c r="F67" s="26">
        <v>0</v>
      </c>
      <c r="G67" s="26">
        <v>0</v>
      </c>
      <c r="H67" s="26">
        <v>0</v>
      </c>
      <c r="I67" s="5">
        <v>26</v>
      </c>
      <c r="J67" s="5">
        <v>44</v>
      </c>
      <c r="K67" s="5">
        <v>91</v>
      </c>
      <c r="L67" s="5">
        <v>120</v>
      </c>
      <c r="M67" s="5">
        <v>281</v>
      </c>
      <c r="N67" s="5">
        <v>26</v>
      </c>
      <c r="O67" s="5">
        <v>44</v>
      </c>
      <c r="P67" s="5">
        <v>91</v>
      </c>
      <c r="Q67" s="5">
        <v>120</v>
      </c>
      <c r="R67" s="5">
        <v>281</v>
      </c>
    </row>
    <row r="68" spans="1:18" s="125" customFormat="1" x14ac:dyDescent="0.2">
      <c r="A68" s="26" t="s">
        <v>859</v>
      </c>
      <c r="B68" s="26">
        <v>2015</v>
      </c>
      <c r="C68" s="24" t="s">
        <v>75</v>
      </c>
      <c r="D68" s="26">
        <v>5</v>
      </c>
      <c r="E68" s="26">
        <v>15</v>
      </c>
      <c r="F68" s="26">
        <v>51</v>
      </c>
      <c r="G68" s="26">
        <v>67</v>
      </c>
      <c r="H68" s="26">
        <v>138</v>
      </c>
      <c r="I68" s="5">
        <v>0</v>
      </c>
      <c r="J68" s="5">
        <v>0</v>
      </c>
      <c r="K68" s="5">
        <v>0</v>
      </c>
      <c r="L68" s="5">
        <v>0</v>
      </c>
      <c r="M68" s="5">
        <v>0</v>
      </c>
      <c r="N68" s="5">
        <v>5</v>
      </c>
      <c r="O68" s="5">
        <v>15</v>
      </c>
      <c r="P68" s="5">
        <v>51</v>
      </c>
      <c r="Q68" s="5">
        <v>67</v>
      </c>
      <c r="R68" s="5">
        <v>138</v>
      </c>
    </row>
    <row r="69" spans="1:18" s="125" customFormat="1" x14ac:dyDescent="0.2">
      <c r="A69" s="26" t="s">
        <v>860</v>
      </c>
      <c r="B69" s="26">
        <v>2015</v>
      </c>
      <c r="C69" s="24" t="s">
        <v>76</v>
      </c>
      <c r="D69" s="26">
        <v>19</v>
      </c>
      <c r="E69" s="26">
        <v>44</v>
      </c>
      <c r="F69" s="26">
        <v>156</v>
      </c>
      <c r="G69" s="26">
        <v>167</v>
      </c>
      <c r="H69" s="26">
        <v>386</v>
      </c>
      <c r="I69" s="5">
        <v>0</v>
      </c>
      <c r="J69" s="5">
        <v>0</v>
      </c>
      <c r="K69" s="5">
        <v>0</v>
      </c>
      <c r="L69" s="5">
        <v>0</v>
      </c>
      <c r="M69" s="5">
        <v>0</v>
      </c>
      <c r="N69" s="5">
        <v>19</v>
      </c>
      <c r="O69" s="5">
        <v>44</v>
      </c>
      <c r="P69" s="5">
        <v>156</v>
      </c>
      <c r="Q69" s="5">
        <v>167</v>
      </c>
      <c r="R69" s="5">
        <v>386</v>
      </c>
    </row>
    <row r="70" spans="1:18" s="125" customFormat="1" x14ac:dyDescent="0.2">
      <c r="A70" s="26" t="s">
        <v>861</v>
      </c>
      <c r="B70" s="26">
        <v>2015</v>
      </c>
      <c r="C70" s="24" t="s">
        <v>77</v>
      </c>
      <c r="D70" s="26">
        <v>14</v>
      </c>
      <c r="E70" s="26">
        <v>36</v>
      </c>
      <c r="F70" s="26">
        <v>109</v>
      </c>
      <c r="G70" s="26">
        <v>150</v>
      </c>
      <c r="H70" s="26">
        <v>309</v>
      </c>
      <c r="I70" s="5">
        <v>31</v>
      </c>
      <c r="J70" s="5">
        <v>66</v>
      </c>
      <c r="K70" s="5">
        <v>153</v>
      </c>
      <c r="L70" s="5">
        <v>161</v>
      </c>
      <c r="M70" s="5">
        <v>411</v>
      </c>
      <c r="N70" s="5">
        <v>36</v>
      </c>
      <c r="O70" s="5">
        <v>83</v>
      </c>
      <c r="P70" s="5">
        <v>204</v>
      </c>
      <c r="Q70" s="5">
        <v>243</v>
      </c>
      <c r="R70" s="5">
        <v>566</v>
      </c>
    </row>
    <row r="71" spans="1:18" s="125" customFormat="1" x14ac:dyDescent="0.2">
      <c r="A71" s="26" t="s">
        <v>862</v>
      </c>
      <c r="B71" s="26">
        <v>2015</v>
      </c>
      <c r="C71" s="24" t="s">
        <v>78</v>
      </c>
      <c r="D71" s="26">
        <v>0</v>
      </c>
      <c r="E71" s="26">
        <v>0</v>
      </c>
      <c r="F71" s="26">
        <v>0</v>
      </c>
      <c r="G71" s="26">
        <v>0</v>
      </c>
      <c r="H71" s="26">
        <v>0</v>
      </c>
      <c r="I71" s="5">
        <v>6</v>
      </c>
      <c r="J71" s="5">
        <v>15</v>
      </c>
      <c r="K71" s="5">
        <v>29</v>
      </c>
      <c r="L71" s="5">
        <v>35</v>
      </c>
      <c r="M71" s="5">
        <v>85</v>
      </c>
      <c r="N71" s="5">
        <v>6</v>
      </c>
      <c r="O71" s="5">
        <v>15</v>
      </c>
      <c r="P71" s="5">
        <v>29</v>
      </c>
      <c r="Q71" s="5">
        <v>35</v>
      </c>
      <c r="R71" s="5">
        <v>85</v>
      </c>
    </row>
    <row r="72" spans="1:18" s="125" customFormat="1" x14ac:dyDescent="0.2">
      <c r="A72" s="26" t="s">
        <v>863</v>
      </c>
      <c r="B72" s="26">
        <v>2015</v>
      </c>
      <c r="C72" s="24" t="s">
        <v>79</v>
      </c>
      <c r="D72" s="26">
        <v>12</v>
      </c>
      <c r="E72" s="26">
        <v>22</v>
      </c>
      <c r="F72" s="26">
        <v>40</v>
      </c>
      <c r="G72" s="26">
        <v>49</v>
      </c>
      <c r="H72" s="26">
        <v>123</v>
      </c>
      <c r="I72" s="5">
        <v>0</v>
      </c>
      <c r="J72" s="5">
        <v>0</v>
      </c>
      <c r="K72" s="5">
        <v>0</v>
      </c>
      <c r="L72" s="5">
        <v>0</v>
      </c>
      <c r="M72" s="5">
        <v>0</v>
      </c>
      <c r="N72" s="5">
        <v>12</v>
      </c>
      <c r="O72" s="5">
        <v>22</v>
      </c>
      <c r="P72" s="5">
        <v>40</v>
      </c>
      <c r="Q72" s="5">
        <v>49</v>
      </c>
      <c r="R72" s="5">
        <v>123</v>
      </c>
    </row>
    <row r="73" spans="1:18" s="125" customFormat="1" x14ac:dyDescent="0.2">
      <c r="A73" s="26" t="s">
        <v>864</v>
      </c>
      <c r="B73" s="26">
        <v>2015</v>
      </c>
      <c r="C73" s="24" t="s">
        <v>80</v>
      </c>
      <c r="D73" s="26">
        <v>0</v>
      </c>
      <c r="E73" s="26">
        <v>0</v>
      </c>
      <c r="F73" s="26">
        <v>0</v>
      </c>
      <c r="G73" s="26">
        <v>0</v>
      </c>
      <c r="H73" s="26">
        <v>0</v>
      </c>
      <c r="I73" s="5">
        <v>53</v>
      </c>
      <c r="J73" s="5">
        <v>61</v>
      </c>
      <c r="K73" s="5">
        <v>97</v>
      </c>
      <c r="L73" s="5">
        <v>72</v>
      </c>
      <c r="M73" s="5">
        <v>283</v>
      </c>
      <c r="N73" s="5">
        <v>53</v>
      </c>
      <c r="O73" s="5">
        <v>61</v>
      </c>
      <c r="P73" s="5">
        <v>97</v>
      </c>
      <c r="Q73" s="5">
        <v>72</v>
      </c>
      <c r="R73" s="5">
        <v>283</v>
      </c>
    </row>
    <row r="74" spans="1:18" s="125" customFormat="1" x14ac:dyDescent="0.2">
      <c r="A74" s="26" t="s">
        <v>865</v>
      </c>
      <c r="B74" s="26">
        <v>2015</v>
      </c>
      <c r="C74" s="24" t="s">
        <v>24</v>
      </c>
      <c r="D74" s="26">
        <v>283</v>
      </c>
      <c r="E74" s="26">
        <v>549</v>
      </c>
      <c r="F74" s="26">
        <v>1559</v>
      </c>
      <c r="G74" s="26">
        <v>1869</v>
      </c>
      <c r="H74" s="26">
        <v>4260</v>
      </c>
      <c r="I74" s="5">
        <v>362</v>
      </c>
      <c r="J74" s="5">
        <v>605</v>
      </c>
      <c r="K74" s="5">
        <v>1261</v>
      </c>
      <c r="L74" s="5">
        <v>1311</v>
      </c>
      <c r="M74" s="5">
        <v>3539</v>
      </c>
      <c r="N74" s="5">
        <v>636</v>
      </c>
      <c r="O74" s="5">
        <v>1135</v>
      </c>
      <c r="P74" s="5">
        <v>2762</v>
      </c>
      <c r="Q74" s="5">
        <v>3111</v>
      </c>
      <c r="R74" s="5">
        <v>7644</v>
      </c>
    </row>
    <row r="78" spans="1:18" x14ac:dyDescent="0.2">
      <c r="C78" s="1"/>
      <c r="D78" s="1" t="s">
        <v>106</v>
      </c>
      <c r="E78" s="1" t="s">
        <v>106</v>
      </c>
      <c r="F78" s="1" t="s">
        <v>106</v>
      </c>
      <c r="G78" s="1" t="s">
        <v>106</v>
      </c>
      <c r="H78" s="1" t="s">
        <v>107</v>
      </c>
      <c r="I78" s="1" t="s">
        <v>107</v>
      </c>
      <c r="J78" s="1" t="s">
        <v>107</v>
      </c>
      <c r="K78" s="1" t="s">
        <v>107</v>
      </c>
    </row>
    <row r="79" spans="1:18" x14ac:dyDescent="0.2">
      <c r="C79" s="1"/>
      <c r="D79" s="1" t="s">
        <v>600</v>
      </c>
      <c r="E79" s="1" t="s">
        <v>596</v>
      </c>
      <c r="F79" s="1" t="s">
        <v>0</v>
      </c>
      <c r="G79" s="1" t="s">
        <v>4</v>
      </c>
      <c r="H79" s="1" t="s">
        <v>600</v>
      </c>
      <c r="I79" s="1" t="s">
        <v>596</v>
      </c>
      <c r="J79" s="1" t="s">
        <v>0</v>
      </c>
      <c r="K79" s="1" t="s">
        <v>4</v>
      </c>
      <c r="L79" s="1"/>
      <c r="M79" s="1"/>
      <c r="N79" s="1"/>
      <c r="O79" s="1"/>
    </row>
    <row r="80" spans="1:18" x14ac:dyDescent="0.2">
      <c r="A80" s="44" t="s">
        <v>833</v>
      </c>
      <c r="B80" s="44">
        <v>2015</v>
      </c>
      <c r="C80" s="24" t="s">
        <v>49</v>
      </c>
      <c r="D80" s="193">
        <v>0</v>
      </c>
      <c r="E80" s="193">
        <v>0</v>
      </c>
      <c r="F80" s="193">
        <v>0</v>
      </c>
      <c r="G80" s="193">
        <v>0</v>
      </c>
      <c r="H80" s="1" t="s">
        <v>103</v>
      </c>
      <c r="I80" s="1" t="s">
        <v>103</v>
      </c>
      <c r="J80" s="1" t="s">
        <v>103</v>
      </c>
      <c r="K80" s="193">
        <v>578</v>
      </c>
    </row>
    <row r="81" spans="1:14" x14ac:dyDescent="0.2">
      <c r="A81" s="44" t="s">
        <v>834</v>
      </c>
      <c r="B81" s="44">
        <v>2015</v>
      </c>
      <c r="C81" s="24" t="s">
        <v>50</v>
      </c>
      <c r="D81" s="193">
        <v>0</v>
      </c>
      <c r="E81" s="193">
        <v>0</v>
      </c>
      <c r="F81" s="193">
        <v>0</v>
      </c>
      <c r="G81" s="193">
        <v>0</v>
      </c>
      <c r="H81" s="193">
        <v>0</v>
      </c>
      <c r="I81" s="193">
        <v>8</v>
      </c>
      <c r="J81" s="193">
        <v>122</v>
      </c>
      <c r="K81" s="193">
        <v>130</v>
      </c>
    </row>
    <row r="82" spans="1:14" s="125" customFormat="1" x14ac:dyDescent="0.2">
      <c r="A82" s="44" t="s">
        <v>835</v>
      </c>
      <c r="B82" s="44">
        <v>2015</v>
      </c>
      <c r="C82" s="24" t="s">
        <v>51</v>
      </c>
      <c r="D82" s="193">
        <v>0</v>
      </c>
      <c r="E82" s="193">
        <v>11</v>
      </c>
      <c r="F82" s="193">
        <v>285</v>
      </c>
      <c r="G82" s="193">
        <v>296</v>
      </c>
      <c r="H82" s="193">
        <v>0</v>
      </c>
      <c r="I82" s="193">
        <v>0</v>
      </c>
      <c r="J82" s="193">
        <v>0</v>
      </c>
      <c r="K82" s="193">
        <v>0</v>
      </c>
      <c r="L82" s="44"/>
      <c r="M82" s="44"/>
      <c r="N82" s="44"/>
    </row>
    <row r="83" spans="1:14" s="125" customFormat="1" x14ac:dyDescent="0.2">
      <c r="A83" s="44" t="s">
        <v>836</v>
      </c>
      <c r="B83" s="44">
        <v>2015</v>
      </c>
      <c r="C83" s="24" t="s">
        <v>52</v>
      </c>
      <c r="D83" s="1" t="s">
        <v>103</v>
      </c>
      <c r="E83" s="1" t="s">
        <v>103</v>
      </c>
      <c r="F83" s="1" t="s">
        <v>103</v>
      </c>
      <c r="G83" s="193">
        <v>70</v>
      </c>
      <c r="H83" s="193">
        <v>0</v>
      </c>
      <c r="I83" s="193">
        <v>0</v>
      </c>
      <c r="J83" s="193">
        <v>0</v>
      </c>
      <c r="K83" s="193">
        <v>0</v>
      </c>
      <c r="L83" s="44"/>
      <c r="M83" s="44"/>
      <c r="N83" s="44"/>
    </row>
    <row r="84" spans="1:14" s="125" customFormat="1" x14ac:dyDescent="0.2">
      <c r="A84" s="44" t="s">
        <v>837</v>
      </c>
      <c r="B84" s="44">
        <v>2015</v>
      </c>
      <c r="C84" s="24" t="s">
        <v>53</v>
      </c>
      <c r="D84" s="1" t="s">
        <v>103</v>
      </c>
      <c r="E84" s="1" t="s">
        <v>103</v>
      </c>
      <c r="F84" s="1" t="s">
        <v>103</v>
      </c>
      <c r="G84" s="193">
        <v>91</v>
      </c>
      <c r="H84" s="193">
        <v>0</v>
      </c>
      <c r="I84" s="193">
        <v>0</v>
      </c>
      <c r="J84" s="193">
        <v>0</v>
      </c>
      <c r="K84" s="193">
        <v>0</v>
      </c>
      <c r="L84" s="44"/>
      <c r="M84" s="44"/>
      <c r="N84" s="44"/>
    </row>
    <row r="85" spans="1:14" s="125" customFormat="1" x14ac:dyDescent="0.2">
      <c r="A85" s="44" t="s">
        <v>838</v>
      </c>
      <c r="B85" s="44">
        <v>2015</v>
      </c>
      <c r="C85" s="24" t="s">
        <v>54</v>
      </c>
      <c r="D85" s="1" t="s">
        <v>103</v>
      </c>
      <c r="E85" s="1" t="s">
        <v>103</v>
      </c>
      <c r="F85" s="1" t="s">
        <v>103</v>
      </c>
      <c r="G85" s="193">
        <v>302</v>
      </c>
      <c r="H85" s="193">
        <v>0</v>
      </c>
      <c r="I85" s="193">
        <v>0</v>
      </c>
      <c r="J85" s="193">
        <v>0</v>
      </c>
      <c r="K85" s="193">
        <v>0</v>
      </c>
      <c r="L85" s="44"/>
      <c r="M85" s="44"/>
      <c r="N85" s="44"/>
    </row>
    <row r="86" spans="1:14" s="125" customFormat="1" x14ac:dyDescent="0.2">
      <c r="A86" s="44" t="s">
        <v>839</v>
      </c>
      <c r="B86" s="44">
        <v>2015</v>
      </c>
      <c r="C86" s="24" t="s">
        <v>55</v>
      </c>
      <c r="D86" s="193">
        <v>0</v>
      </c>
      <c r="E86" s="193">
        <v>56</v>
      </c>
      <c r="F86" s="193">
        <v>478</v>
      </c>
      <c r="G86" s="193">
        <v>534</v>
      </c>
      <c r="H86" s="193">
        <v>0</v>
      </c>
      <c r="I86" s="193">
        <v>0</v>
      </c>
      <c r="J86" s="193">
        <v>0</v>
      </c>
      <c r="K86" s="193">
        <v>0</v>
      </c>
      <c r="L86" s="44"/>
      <c r="M86" s="44"/>
      <c r="N86" s="44"/>
    </row>
    <row r="87" spans="1:14" s="125" customFormat="1" x14ac:dyDescent="0.2">
      <c r="A87" s="44" t="s">
        <v>840</v>
      </c>
      <c r="B87" s="44">
        <v>2015</v>
      </c>
      <c r="C87" s="24" t="s">
        <v>56</v>
      </c>
      <c r="D87" s="193">
        <v>0</v>
      </c>
      <c r="E87" s="193">
        <v>0</v>
      </c>
      <c r="F87" s="193">
        <v>0</v>
      </c>
      <c r="G87" s="193">
        <v>0</v>
      </c>
      <c r="H87" s="193">
        <v>0</v>
      </c>
      <c r="I87" s="193">
        <v>76</v>
      </c>
      <c r="J87" s="193">
        <v>441</v>
      </c>
      <c r="K87" s="193">
        <v>517</v>
      </c>
      <c r="L87" s="44"/>
      <c r="M87" s="44"/>
      <c r="N87" s="44"/>
    </row>
    <row r="88" spans="1:14" s="125" customFormat="1" x14ac:dyDescent="0.2">
      <c r="A88" s="44" t="s">
        <v>841</v>
      </c>
      <c r="B88" s="44">
        <v>2015</v>
      </c>
      <c r="C88" s="24" t="s">
        <v>57</v>
      </c>
      <c r="D88" s="1" t="s">
        <v>103</v>
      </c>
      <c r="E88" s="1" t="s">
        <v>103</v>
      </c>
      <c r="F88" s="1" t="s">
        <v>103</v>
      </c>
      <c r="G88" s="193">
        <v>80</v>
      </c>
      <c r="H88" s="193">
        <v>0</v>
      </c>
      <c r="I88" s="193">
        <v>0</v>
      </c>
      <c r="J88" s="193">
        <v>0</v>
      </c>
      <c r="K88" s="193">
        <v>0</v>
      </c>
      <c r="L88" s="44"/>
      <c r="M88" s="44"/>
      <c r="N88" s="44"/>
    </row>
    <row r="89" spans="1:14" s="125" customFormat="1" x14ac:dyDescent="0.2">
      <c r="A89" s="44" t="s">
        <v>842</v>
      </c>
      <c r="B89" s="44">
        <v>2015</v>
      </c>
      <c r="C89" s="24" t="s">
        <v>58</v>
      </c>
      <c r="D89" s="193">
        <v>0</v>
      </c>
      <c r="E89" s="193">
        <v>0</v>
      </c>
      <c r="F89" s="193">
        <v>0</v>
      </c>
      <c r="G89" s="193">
        <v>0</v>
      </c>
      <c r="H89" s="193">
        <v>0</v>
      </c>
      <c r="I89" s="193">
        <v>33</v>
      </c>
      <c r="J89" s="193">
        <v>341</v>
      </c>
      <c r="K89" s="193">
        <v>374</v>
      </c>
      <c r="L89" s="44"/>
      <c r="M89" s="44"/>
      <c r="N89" s="44"/>
    </row>
    <row r="90" spans="1:14" s="125" customFormat="1" x14ac:dyDescent="0.2">
      <c r="A90" s="44" t="s">
        <v>843</v>
      </c>
      <c r="B90" s="44">
        <v>2015</v>
      </c>
      <c r="C90" s="24" t="s">
        <v>59</v>
      </c>
      <c r="D90" s="193" t="s">
        <v>121</v>
      </c>
      <c r="E90" s="193" t="s">
        <v>121</v>
      </c>
      <c r="F90" s="193" t="s">
        <v>121</v>
      </c>
      <c r="G90" s="193" t="s">
        <v>121</v>
      </c>
      <c r="H90" s="193" t="s">
        <v>121</v>
      </c>
      <c r="I90" s="193" t="s">
        <v>121</v>
      </c>
      <c r="J90" s="193" t="s">
        <v>121</v>
      </c>
      <c r="K90" s="193" t="s">
        <v>121</v>
      </c>
      <c r="L90" s="44"/>
      <c r="N90" s="44"/>
    </row>
    <row r="91" spans="1:14" s="125" customFormat="1" x14ac:dyDescent="0.2">
      <c r="A91" s="44" t="s">
        <v>844</v>
      </c>
      <c r="B91" s="44">
        <v>2015</v>
      </c>
      <c r="C91" s="24" t="s">
        <v>60</v>
      </c>
      <c r="D91" s="193" t="s">
        <v>121</v>
      </c>
      <c r="E91" s="193" t="s">
        <v>121</v>
      </c>
      <c r="F91" s="193" t="s">
        <v>121</v>
      </c>
      <c r="G91" s="193" t="s">
        <v>121</v>
      </c>
      <c r="H91" s="193" t="s">
        <v>121</v>
      </c>
      <c r="I91" s="193" t="s">
        <v>121</v>
      </c>
      <c r="J91" s="193" t="s">
        <v>121</v>
      </c>
      <c r="K91" s="193" t="s">
        <v>121</v>
      </c>
      <c r="L91" s="44"/>
      <c r="N91" s="44"/>
    </row>
    <row r="92" spans="1:14" s="125" customFormat="1" x14ac:dyDescent="0.2">
      <c r="A92" s="44" t="s">
        <v>845</v>
      </c>
      <c r="B92" s="44">
        <v>2015</v>
      </c>
      <c r="C92" s="24" t="s">
        <v>61</v>
      </c>
      <c r="D92" s="193" t="s">
        <v>121</v>
      </c>
      <c r="E92" s="193" t="s">
        <v>121</v>
      </c>
      <c r="F92" s="193" t="s">
        <v>121</v>
      </c>
      <c r="G92" s="193" t="s">
        <v>121</v>
      </c>
      <c r="H92" s="193" t="s">
        <v>121</v>
      </c>
      <c r="I92" s="193" t="s">
        <v>121</v>
      </c>
      <c r="J92" s="193" t="s">
        <v>121</v>
      </c>
      <c r="K92" s="193" t="s">
        <v>121</v>
      </c>
      <c r="L92" s="44"/>
      <c r="N92" s="44"/>
    </row>
    <row r="93" spans="1:14" s="125" customFormat="1" x14ac:dyDescent="0.2">
      <c r="A93" s="44" t="s">
        <v>846</v>
      </c>
      <c r="B93" s="44">
        <v>2015</v>
      </c>
      <c r="C93" s="24" t="s">
        <v>62</v>
      </c>
      <c r="D93" s="193">
        <v>0</v>
      </c>
      <c r="E93" s="193">
        <v>15</v>
      </c>
      <c r="F93" s="193">
        <v>157</v>
      </c>
      <c r="G93" s="193">
        <v>172</v>
      </c>
      <c r="H93" s="193">
        <v>0</v>
      </c>
      <c r="I93" s="193">
        <v>0</v>
      </c>
      <c r="J93" s="193">
        <v>0</v>
      </c>
      <c r="K93" s="193">
        <v>0</v>
      </c>
      <c r="L93" s="44"/>
      <c r="M93" s="44"/>
      <c r="N93" s="44"/>
    </row>
    <row r="94" spans="1:14" s="125" customFormat="1" x14ac:dyDescent="0.2">
      <c r="A94" s="44" t="s">
        <v>847</v>
      </c>
      <c r="B94" s="44">
        <v>2015</v>
      </c>
      <c r="C94" s="24" t="s">
        <v>63</v>
      </c>
      <c r="D94" s="1" t="s">
        <v>103</v>
      </c>
      <c r="E94" s="1" t="s">
        <v>103</v>
      </c>
      <c r="F94" s="1" t="s">
        <v>103</v>
      </c>
      <c r="G94" s="193">
        <v>879</v>
      </c>
      <c r="H94" s="193">
        <v>0</v>
      </c>
      <c r="I94" s="193">
        <v>0</v>
      </c>
      <c r="J94" s="193">
        <v>0</v>
      </c>
      <c r="K94" s="193">
        <v>0</v>
      </c>
      <c r="L94" s="44"/>
      <c r="M94" s="44"/>
      <c r="N94" s="44"/>
    </row>
    <row r="95" spans="1:14" s="125" customFormat="1" x14ac:dyDescent="0.2">
      <c r="A95" s="44" t="s">
        <v>848</v>
      </c>
      <c r="B95" s="44">
        <v>2015</v>
      </c>
      <c r="C95" s="24" t="s">
        <v>64</v>
      </c>
      <c r="D95" s="193" t="s">
        <v>121</v>
      </c>
      <c r="E95" s="193" t="s">
        <v>121</v>
      </c>
      <c r="F95" s="193" t="s">
        <v>121</v>
      </c>
      <c r="G95" s="193" t="s">
        <v>121</v>
      </c>
      <c r="H95" s="193" t="s">
        <v>121</v>
      </c>
      <c r="I95" s="193" t="s">
        <v>121</v>
      </c>
      <c r="J95" s="193" t="s">
        <v>121</v>
      </c>
      <c r="K95" s="193" t="s">
        <v>121</v>
      </c>
      <c r="L95" s="44"/>
      <c r="M95" s="44"/>
      <c r="N95" s="44"/>
    </row>
    <row r="96" spans="1:14" s="125" customFormat="1" x14ac:dyDescent="0.2">
      <c r="A96" s="44" t="s">
        <v>849</v>
      </c>
      <c r="B96" s="44">
        <v>2015</v>
      </c>
      <c r="C96" s="24" t="s">
        <v>65</v>
      </c>
      <c r="D96" s="193">
        <v>0</v>
      </c>
      <c r="E96" s="193">
        <v>0</v>
      </c>
      <c r="F96" s="193">
        <v>0</v>
      </c>
      <c r="G96" s="193">
        <v>0</v>
      </c>
      <c r="H96" s="1" t="s">
        <v>103</v>
      </c>
      <c r="I96" s="1" t="s">
        <v>103</v>
      </c>
      <c r="J96" s="1" t="s">
        <v>103</v>
      </c>
      <c r="K96" s="193">
        <v>176</v>
      </c>
      <c r="L96" s="44"/>
      <c r="M96" s="44"/>
      <c r="N96" s="44"/>
    </row>
    <row r="97" spans="1:14" s="125" customFormat="1" x14ac:dyDescent="0.2">
      <c r="A97" s="44" t="s">
        <v>850</v>
      </c>
      <c r="B97" s="44">
        <v>2015</v>
      </c>
      <c r="C97" s="24" t="s">
        <v>66</v>
      </c>
      <c r="D97" s="1" t="s">
        <v>103</v>
      </c>
      <c r="E97" s="1" t="s">
        <v>103</v>
      </c>
      <c r="F97" s="1" t="s">
        <v>103</v>
      </c>
      <c r="G97" s="193">
        <v>86</v>
      </c>
      <c r="H97" s="193">
        <v>0</v>
      </c>
      <c r="I97" s="193">
        <v>0</v>
      </c>
      <c r="J97" s="193">
        <v>0</v>
      </c>
      <c r="K97" s="193">
        <v>0</v>
      </c>
      <c r="L97" s="44"/>
      <c r="M97" s="44"/>
      <c r="N97" s="44"/>
    </row>
    <row r="98" spans="1:14" s="125" customFormat="1" x14ac:dyDescent="0.2">
      <c r="A98" s="44" t="s">
        <v>851</v>
      </c>
      <c r="B98" s="44">
        <v>2015</v>
      </c>
      <c r="C98" s="24" t="s">
        <v>67</v>
      </c>
      <c r="D98" s="193">
        <v>0</v>
      </c>
      <c r="E98" s="193">
        <v>0</v>
      </c>
      <c r="F98" s="193">
        <v>0</v>
      </c>
      <c r="G98" s="193">
        <v>0</v>
      </c>
      <c r="H98" s="1" t="s">
        <v>103</v>
      </c>
      <c r="I98" s="1" t="s">
        <v>103</v>
      </c>
      <c r="J98" s="1" t="s">
        <v>103</v>
      </c>
      <c r="K98" s="193">
        <v>143</v>
      </c>
      <c r="L98" s="44"/>
      <c r="M98" s="44"/>
      <c r="N98" s="44"/>
    </row>
    <row r="99" spans="1:14" s="125" customFormat="1" x14ac:dyDescent="0.2">
      <c r="A99" s="44" t="s">
        <v>852</v>
      </c>
      <c r="B99" s="44">
        <v>2015</v>
      </c>
      <c r="C99" s="24" t="s">
        <v>68</v>
      </c>
      <c r="D99" s="193">
        <v>0</v>
      </c>
      <c r="E99" s="193">
        <v>7</v>
      </c>
      <c r="F99" s="193">
        <v>165</v>
      </c>
      <c r="G99" s="193">
        <v>172</v>
      </c>
      <c r="H99" s="193">
        <v>0</v>
      </c>
      <c r="I99" s="193">
        <v>0</v>
      </c>
      <c r="J99" s="193">
        <v>0</v>
      </c>
      <c r="K99" s="193">
        <v>0</v>
      </c>
      <c r="L99" s="44"/>
      <c r="M99" s="44"/>
      <c r="N99" s="44"/>
    </row>
    <row r="100" spans="1:14" s="125" customFormat="1" x14ac:dyDescent="0.2">
      <c r="A100" s="44" t="s">
        <v>853</v>
      </c>
      <c r="B100" s="44">
        <v>2015</v>
      </c>
      <c r="C100" s="24" t="s">
        <v>69</v>
      </c>
      <c r="D100" s="193">
        <v>0</v>
      </c>
      <c r="E100" s="193">
        <v>0</v>
      </c>
      <c r="F100" s="193">
        <v>9</v>
      </c>
      <c r="G100" s="193">
        <v>9</v>
      </c>
      <c r="H100" s="193">
        <v>0</v>
      </c>
      <c r="I100" s="193">
        <v>9</v>
      </c>
      <c r="J100" s="193">
        <v>326</v>
      </c>
      <c r="K100" s="193">
        <v>335</v>
      </c>
      <c r="L100" s="44"/>
      <c r="M100" s="44"/>
      <c r="N100" s="44"/>
    </row>
    <row r="101" spans="1:14" s="125" customFormat="1" x14ac:dyDescent="0.2">
      <c r="A101" s="44" t="s">
        <v>854</v>
      </c>
      <c r="B101" s="44">
        <v>2015</v>
      </c>
      <c r="C101" s="24" t="s">
        <v>70</v>
      </c>
      <c r="D101" s="1" t="s">
        <v>103</v>
      </c>
      <c r="E101" s="1" t="s">
        <v>103</v>
      </c>
      <c r="F101" s="1" t="s">
        <v>103</v>
      </c>
      <c r="G101" s="193">
        <v>33</v>
      </c>
      <c r="H101" s="193">
        <v>0</v>
      </c>
      <c r="I101" s="193">
        <v>0</v>
      </c>
      <c r="J101" s="193">
        <v>0</v>
      </c>
      <c r="K101" s="193">
        <v>0</v>
      </c>
      <c r="L101" s="44"/>
      <c r="M101" s="44"/>
      <c r="N101" s="44"/>
    </row>
    <row r="102" spans="1:14" s="125" customFormat="1" x14ac:dyDescent="0.2">
      <c r="A102" s="44" t="s">
        <v>855</v>
      </c>
      <c r="B102" s="44">
        <v>2015</v>
      </c>
      <c r="C102" s="24" t="s">
        <v>71</v>
      </c>
      <c r="D102" s="193">
        <v>0</v>
      </c>
      <c r="E102" s="193">
        <v>0</v>
      </c>
      <c r="F102" s="193">
        <v>0</v>
      </c>
      <c r="G102" s="193">
        <v>0</v>
      </c>
      <c r="H102" s="1" t="s">
        <v>103</v>
      </c>
      <c r="I102" s="1" t="s">
        <v>103</v>
      </c>
      <c r="J102" s="1" t="s">
        <v>103</v>
      </c>
      <c r="K102" s="193">
        <v>36</v>
      </c>
      <c r="L102" s="44"/>
      <c r="M102" s="44"/>
      <c r="N102" s="44"/>
    </row>
    <row r="103" spans="1:14" s="125" customFormat="1" x14ac:dyDescent="0.2">
      <c r="A103" s="44" t="s">
        <v>856</v>
      </c>
      <c r="B103" s="44">
        <v>2015</v>
      </c>
      <c r="C103" s="24" t="s">
        <v>72</v>
      </c>
      <c r="D103" s="193">
        <v>0</v>
      </c>
      <c r="E103" s="193">
        <v>0</v>
      </c>
      <c r="F103" s="193">
        <v>0</v>
      </c>
      <c r="G103" s="193">
        <v>0</v>
      </c>
      <c r="H103" s="1" t="s">
        <v>103</v>
      </c>
      <c r="I103" s="1" t="s">
        <v>103</v>
      </c>
      <c r="J103" s="1" t="s">
        <v>103</v>
      </c>
      <c r="K103" s="193">
        <v>190</v>
      </c>
      <c r="L103" s="44"/>
      <c r="M103" s="44"/>
      <c r="N103" s="44"/>
    </row>
    <row r="104" spans="1:14" s="125" customFormat="1" x14ac:dyDescent="0.2">
      <c r="A104" s="44" t="s">
        <v>857</v>
      </c>
      <c r="B104" s="44">
        <v>2015</v>
      </c>
      <c r="C104" s="24" t="s">
        <v>73</v>
      </c>
      <c r="D104" s="193">
        <v>0</v>
      </c>
      <c r="E104" s="193">
        <v>55</v>
      </c>
      <c r="F104" s="193">
        <v>525</v>
      </c>
      <c r="G104" s="193">
        <v>580</v>
      </c>
      <c r="H104" s="193">
        <v>0</v>
      </c>
      <c r="I104" s="193">
        <v>0</v>
      </c>
      <c r="J104" s="193">
        <v>0</v>
      </c>
      <c r="K104" s="193">
        <v>0</v>
      </c>
      <c r="L104" s="44"/>
      <c r="M104" s="44"/>
      <c r="N104" s="44"/>
    </row>
    <row r="105" spans="1:14" s="125" customFormat="1" x14ac:dyDescent="0.2">
      <c r="A105" s="44" t="s">
        <v>858</v>
      </c>
      <c r="B105" s="44">
        <v>2015</v>
      </c>
      <c r="C105" s="24" t="s">
        <v>74</v>
      </c>
      <c r="D105" s="193">
        <v>0</v>
      </c>
      <c r="E105" s="193">
        <v>0</v>
      </c>
      <c r="F105" s="193">
        <v>0</v>
      </c>
      <c r="G105" s="193">
        <v>0</v>
      </c>
      <c r="H105" s="193">
        <v>0</v>
      </c>
      <c r="I105" s="193">
        <v>26</v>
      </c>
      <c r="J105" s="193">
        <v>255</v>
      </c>
      <c r="K105" s="193">
        <v>281</v>
      </c>
      <c r="L105" s="44"/>
      <c r="M105" s="44"/>
      <c r="N105" s="44"/>
    </row>
    <row r="106" spans="1:14" s="125" customFormat="1" x14ac:dyDescent="0.2">
      <c r="A106" s="44" t="s">
        <v>859</v>
      </c>
      <c r="B106" s="44">
        <v>2015</v>
      </c>
      <c r="C106" s="24" t="s">
        <v>75</v>
      </c>
      <c r="D106" s="1" t="s">
        <v>103</v>
      </c>
      <c r="E106" s="1" t="s">
        <v>103</v>
      </c>
      <c r="F106" s="1" t="s">
        <v>103</v>
      </c>
      <c r="G106" s="193">
        <v>138</v>
      </c>
      <c r="H106" s="193">
        <v>0</v>
      </c>
      <c r="I106" s="193">
        <v>0</v>
      </c>
      <c r="J106" s="193">
        <v>0</v>
      </c>
      <c r="K106" s="193">
        <v>0</v>
      </c>
      <c r="L106" s="44"/>
      <c r="M106" s="44"/>
      <c r="N106" s="44"/>
    </row>
    <row r="107" spans="1:14" s="125" customFormat="1" x14ac:dyDescent="0.2">
      <c r="A107" s="44" t="s">
        <v>860</v>
      </c>
      <c r="B107" s="44">
        <v>2015</v>
      </c>
      <c r="C107" s="24" t="s">
        <v>76</v>
      </c>
      <c r="D107" s="193">
        <v>5</v>
      </c>
      <c r="E107" s="193">
        <v>14</v>
      </c>
      <c r="F107" s="193">
        <v>367</v>
      </c>
      <c r="G107" s="193">
        <v>386</v>
      </c>
      <c r="H107" s="193">
        <v>0</v>
      </c>
      <c r="I107" s="193">
        <v>0</v>
      </c>
      <c r="J107" s="193">
        <v>0</v>
      </c>
      <c r="K107" s="193">
        <v>0</v>
      </c>
      <c r="L107" s="44"/>
      <c r="M107" s="44"/>
      <c r="N107" s="44"/>
    </row>
    <row r="108" spans="1:14" s="125" customFormat="1" x14ac:dyDescent="0.2">
      <c r="A108" s="44" t="s">
        <v>861</v>
      </c>
      <c r="B108" s="44">
        <v>2015</v>
      </c>
      <c r="C108" s="24" t="s">
        <v>77</v>
      </c>
      <c r="D108" s="193">
        <v>0</v>
      </c>
      <c r="E108" s="193">
        <v>14</v>
      </c>
      <c r="F108" s="193">
        <v>295</v>
      </c>
      <c r="G108" s="193">
        <v>309</v>
      </c>
      <c r="H108" s="193">
        <v>0</v>
      </c>
      <c r="I108" s="193">
        <v>31</v>
      </c>
      <c r="J108" s="193">
        <v>380</v>
      </c>
      <c r="K108" s="193">
        <v>411</v>
      </c>
      <c r="L108" s="44"/>
      <c r="M108" s="44"/>
      <c r="N108" s="44"/>
    </row>
    <row r="109" spans="1:14" s="125" customFormat="1" x14ac:dyDescent="0.2">
      <c r="A109" s="44" t="s">
        <v>862</v>
      </c>
      <c r="B109" s="44">
        <v>2015</v>
      </c>
      <c r="C109" s="24" t="s">
        <v>78</v>
      </c>
      <c r="D109" s="193">
        <v>0</v>
      </c>
      <c r="E109" s="193">
        <v>0</v>
      </c>
      <c r="F109" s="193">
        <v>0</v>
      </c>
      <c r="G109" s="193">
        <v>0</v>
      </c>
      <c r="H109" s="1" t="s">
        <v>103</v>
      </c>
      <c r="I109" s="1" t="s">
        <v>103</v>
      </c>
      <c r="J109" s="1" t="s">
        <v>103</v>
      </c>
      <c r="K109" s="193">
        <v>85</v>
      </c>
      <c r="L109" s="44"/>
      <c r="M109" s="44"/>
      <c r="N109" s="44"/>
    </row>
    <row r="110" spans="1:14" s="125" customFormat="1" x14ac:dyDescent="0.2">
      <c r="A110" s="44" t="s">
        <v>863</v>
      </c>
      <c r="B110" s="44">
        <v>2015</v>
      </c>
      <c r="C110" s="24" t="s">
        <v>79</v>
      </c>
      <c r="D110" s="193">
        <v>0</v>
      </c>
      <c r="E110" s="193">
        <v>12</v>
      </c>
      <c r="F110" s="193">
        <v>111</v>
      </c>
      <c r="G110" s="193">
        <v>123</v>
      </c>
      <c r="H110" s="193">
        <v>0</v>
      </c>
      <c r="I110" s="193">
        <v>0</v>
      </c>
      <c r="J110" s="193">
        <v>0</v>
      </c>
      <c r="K110" s="193">
        <v>0</v>
      </c>
      <c r="L110" s="44"/>
      <c r="M110" s="44"/>
    </row>
    <row r="111" spans="1:14" s="125" customFormat="1" x14ac:dyDescent="0.2">
      <c r="A111" s="44" t="s">
        <v>864</v>
      </c>
      <c r="B111" s="44">
        <v>2015</v>
      </c>
      <c r="C111" s="24" t="s">
        <v>80</v>
      </c>
      <c r="D111" s="193">
        <v>0</v>
      </c>
      <c r="E111" s="193">
        <v>0</v>
      </c>
      <c r="F111" s="193">
        <v>0</v>
      </c>
      <c r="G111" s="193">
        <v>0</v>
      </c>
      <c r="H111" s="193">
        <v>0</v>
      </c>
      <c r="I111" s="193">
        <v>53</v>
      </c>
      <c r="J111" s="193">
        <v>230</v>
      </c>
      <c r="K111" s="193">
        <v>283</v>
      </c>
      <c r="L111" s="44"/>
      <c r="M111" s="44"/>
    </row>
    <row r="112" spans="1:14" x14ac:dyDescent="0.2">
      <c r="A112" s="44" t="s">
        <v>865</v>
      </c>
      <c r="B112" s="44">
        <v>2015</v>
      </c>
      <c r="C112" s="44" t="s">
        <v>24</v>
      </c>
      <c r="D112" s="193">
        <v>11</v>
      </c>
      <c r="E112" s="44">
        <v>272</v>
      </c>
      <c r="F112" s="44">
        <v>3977</v>
      </c>
      <c r="G112" s="44">
        <v>4260</v>
      </c>
      <c r="H112" s="44">
        <v>6</v>
      </c>
      <c r="I112" s="44">
        <v>356</v>
      </c>
      <c r="J112" s="44">
        <v>3177</v>
      </c>
      <c r="K112" s="44">
        <v>3539</v>
      </c>
    </row>
  </sheetData>
  <mergeCells count="5">
    <mergeCell ref="C1:C3"/>
    <mergeCell ref="D40:H40"/>
    <mergeCell ref="I40:M40"/>
    <mergeCell ref="N40:R40"/>
    <mergeCell ref="D2:I2"/>
  </mergeCells>
  <conditionalFormatting sqref="A1:XFD1048576">
    <cfRule type="cellIs" dxfId="0" priority="1" operator="equal">
      <formula>"*"</formula>
    </cfRule>
  </conditionalFormatting>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B1:M64"/>
  <sheetViews>
    <sheetView tabSelected="1" zoomScale="85" zoomScaleNormal="85" workbookViewId="0"/>
  </sheetViews>
  <sheetFormatPr defaultRowHeight="15.75" x14ac:dyDescent="0.2"/>
  <cols>
    <col min="1" max="1" width="1.42578125" style="173" customWidth="1"/>
    <col min="2" max="2" width="3.28515625" style="173" customWidth="1"/>
    <col min="3" max="3" width="121.140625" style="173" customWidth="1"/>
    <col min="4" max="7" width="11" style="173" customWidth="1"/>
    <col min="8" max="8" width="16.42578125" style="173" customWidth="1"/>
    <col min="9" max="9" width="30.28515625" style="173" customWidth="1"/>
    <col min="10" max="10" width="8.42578125" style="177" customWidth="1"/>
    <col min="11" max="16384" width="9.140625" style="173"/>
  </cols>
  <sheetData>
    <row r="1" spans="2:13" ht="21" x14ac:dyDescent="0.2">
      <c r="B1" s="357" t="s">
        <v>702</v>
      </c>
      <c r="D1" s="174"/>
      <c r="E1" s="174"/>
      <c r="F1" s="175"/>
      <c r="G1" s="175"/>
      <c r="H1" s="175"/>
      <c r="I1" s="175"/>
      <c r="J1" s="176"/>
      <c r="K1" s="175"/>
      <c r="L1" s="175"/>
      <c r="M1" s="175"/>
    </row>
    <row r="2" spans="2:13" ht="18.75" x14ac:dyDescent="0.2">
      <c r="B2" s="182" t="s">
        <v>677</v>
      </c>
      <c r="D2" s="171"/>
      <c r="E2" s="171"/>
      <c r="F2" s="175"/>
      <c r="G2" s="175"/>
      <c r="H2" s="175"/>
      <c r="I2" s="175"/>
      <c r="J2" s="176"/>
      <c r="K2" s="175"/>
      <c r="L2" s="175"/>
      <c r="M2" s="175"/>
    </row>
    <row r="3" spans="2:13" x14ac:dyDescent="0.2">
      <c r="C3" s="171"/>
      <c r="D3" s="175"/>
      <c r="E3" s="175"/>
      <c r="F3" s="175"/>
      <c r="G3" s="175"/>
      <c r="H3" s="175"/>
      <c r="I3" s="175"/>
      <c r="J3" s="176"/>
      <c r="K3" s="175"/>
      <c r="L3" s="175"/>
      <c r="M3" s="175"/>
    </row>
    <row r="4" spans="2:13" x14ac:dyDescent="0.2">
      <c r="B4" s="430" t="s">
        <v>676</v>
      </c>
      <c r="C4" s="430"/>
      <c r="D4" s="430"/>
      <c r="E4" s="430"/>
      <c r="F4" s="430"/>
      <c r="G4" s="430"/>
      <c r="H4" s="430"/>
      <c r="I4" s="430"/>
      <c r="J4" s="430"/>
    </row>
    <row r="5" spans="2:13" ht="31.5" customHeight="1" x14ac:dyDescent="0.2">
      <c r="B5" s="433" t="s">
        <v>760</v>
      </c>
      <c r="C5" s="434"/>
      <c r="D5" s="420"/>
      <c r="E5" s="420"/>
      <c r="F5" s="420"/>
      <c r="G5" s="420"/>
      <c r="H5" s="420"/>
      <c r="I5" s="420"/>
      <c r="J5" s="420"/>
    </row>
    <row r="6" spans="2:13" x14ac:dyDescent="0.2">
      <c r="B6" s="348"/>
      <c r="C6" s="348"/>
    </row>
    <row r="7" spans="2:13" ht="31.5" customHeight="1" x14ac:dyDescent="0.2">
      <c r="B7" s="432" t="s">
        <v>980</v>
      </c>
      <c r="C7" s="432"/>
    </row>
    <row r="8" spans="2:13" x14ac:dyDescent="0.2">
      <c r="C8" s="421" t="s">
        <v>979</v>
      </c>
    </row>
    <row r="9" spans="2:13" x14ac:dyDescent="0.2">
      <c r="C9" s="349"/>
    </row>
    <row r="10" spans="2:13" x14ac:dyDescent="0.2">
      <c r="B10" s="431" t="s">
        <v>981</v>
      </c>
      <c r="C10" s="431"/>
    </row>
    <row r="11" spans="2:13" x14ac:dyDescent="0.2">
      <c r="C11" s="349" t="s">
        <v>761</v>
      </c>
    </row>
    <row r="12" spans="2:13" x14ac:dyDescent="0.2">
      <c r="B12" s="348"/>
      <c r="C12" s="348"/>
    </row>
    <row r="13" spans="2:13" x14ac:dyDescent="0.2">
      <c r="B13" s="348"/>
      <c r="C13" s="348"/>
    </row>
    <row r="14" spans="2:13" x14ac:dyDescent="0.2">
      <c r="B14" s="178" t="str">
        <f>Background!B1</f>
        <v>Background information on the collection of the data</v>
      </c>
      <c r="D14" s="189" t="s">
        <v>678</v>
      </c>
      <c r="J14" s="179"/>
    </row>
    <row r="15" spans="2:13" x14ac:dyDescent="0.2">
      <c r="J15" s="180"/>
    </row>
    <row r="16" spans="2:13" x14ac:dyDescent="0.2">
      <c r="B16" s="178" t="str">
        <f>'1. Key Points'!B1</f>
        <v>1. Key Points</v>
      </c>
      <c r="J16" s="180"/>
    </row>
    <row r="17" spans="2:11" x14ac:dyDescent="0.2">
      <c r="C17" s="173" t="str">
        <f>'1. Key Points'!B4</f>
        <v>Home Care Clients and Hours provided, 2006-2015</v>
      </c>
      <c r="D17" s="187" t="s">
        <v>678</v>
      </c>
    </row>
    <row r="18" spans="2:11" x14ac:dyDescent="0.2">
      <c r="C18" s="173" t="str">
        <f>'1. Key Points'!B33</f>
        <v>Number of people receiving Direct Payments (and value of payments) 2005-06 to 2014-15</v>
      </c>
      <c r="D18" s="187" t="s">
        <v>678</v>
      </c>
      <c r="J18" s="180"/>
      <c r="K18" s="172"/>
    </row>
    <row r="19" spans="2:11" x14ac:dyDescent="0.2">
      <c r="B19" s="178"/>
      <c r="D19" s="187"/>
    </row>
    <row r="20" spans="2:11" x14ac:dyDescent="0.2">
      <c r="B20" s="178" t="str">
        <f>'2. Summary'!B1</f>
        <v>2. Social Care Summary Information (all ages)</v>
      </c>
      <c r="D20" s="187"/>
      <c r="J20" s="180"/>
    </row>
    <row r="21" spans="2:11" x14ac:dyDescent="0.2">
      <c r="B21" s="178"/>
      <c r="C21" s="173" t="str">
        <f>'2. Summary'!B4</f>
        <v>Direct Payments v Home Care clients</v>
      </c>
      <c r="D21" s="187" t="s">
        <v>678</v>
      </c>
      <c r="J21" s="180"/>
    </row>
    <row r="22" spans="2:11" x14ac:dyDescent="0.2">
      <c r="B22" s="178"/>
      <c r="C22" s="173" t="str">
        <f>'2. Summary'!B26</f>
        <v>Social Care clients by type of service*, 2015</v>
      </c>
      <c r="D22" s="189" t="s">
        <v>678</v>
      </c>
      <c r="J22" s="180"/>
    </row>
    <row r="23" spans="2:11" x14ac:dyDescent="0.2">
      <c r="B23" s="178"/>
      <c r="C23" s="173" t="str">
        <f>'2. Summary'!B54</f>
        <v>Age and gender of Social Care clients, 2015</v>
      </c>
      <c r="D23" s="189" t="s">
        <v>678</v>
      </c>
      <c r="J23" s="180"/>
    </row>
    <row r="24" spans="2:11" x14ac:dyDescent="0.2">
      <c r="B24" s="178"/>
      <c r="C24" s="173" t="str">
        <f>'2. Summary'!B85</f>
        <v>Ethnicity of Social Care Clients</v>
      </c>
      <c r="D24" s="189" t="s">
        <v>678</v>
      </c>
      <c r="J24" s="180"/>
    </row>
    <row r="25" spans="2:11" x14ac:dyDescent="0.2">
      <c r="B25" s="178"/>
      <c r="C25" s="173" t="str">
        <f>'2. Summary'!B96</f>
        <v>Living arrangements for Home Care clients aged 18+, by age group (Scotland only)</v>
      </c>
      <c r="D25" s="189" t="s">
        <v>678</v>
      </c>
      <c r="J25" s="181"/>
    </row>
    <row r="26" spans="2:11" x14ac:dyDescent="0.2">
      <c r="B26" s="178"/>
      <c r="C26" s="173" t="str">
        <f>'2. Summary'!B149</f>
        <v>Number of clients receiving Social Care services, by client group</v>
      </c>
      <c r="D26" s="189" t="s">
        <v>678</v>
      </c>
      <c r="J26" s="179"/>
    </row>
    <row r="27" spans="2:11" x14ac:dyDescent="0.2">
      <c r="C27" s="173" t="str">
        <f>'2. Summary'!B175</f>
        <v>Clients receiving Social Care services, by client group and age group*</v>
      </c>
      <c r="D27" s="189" t="s">
        <v>678</v>
      </c>
    </row>
    <row r="28" spans="2:11" x14ac:dyDescent="0.2">
      <c r="C28" s="173" t="str">
        <f>'2. Summary'!B202</f>
        <v>Home Care clients and hours by Service provider, all ages, 2008 to 2015</v>
      </c>
      <c r="D28" s="189" t="s">
        <v>678</v>
      </c>
      <c r="J28" s="180"/>
      <c r="K28" s="172"/>
    </row>
    <row r="29" spans="2:11" x14ac:dyDescent="0.2">
      <c r="C29" s="173" t="str">
        <f>'2. Summary'!B235</f>
        <v>Home Care, Community Alarm and Direct Payment clients, by age group (Scotland only)</v>
      </c>
      <c r="D29" s="189" t="s">
        <v>678</v>
      </c>
      <c r="J29" s="180"/>
      <c r="K29" s="172"/>
    </row>
    <row r="30" spans="2:11" x14ac:dyDescent="0.2">
      <c r="B30" s="178"/>
      <c r="C30" s="173" t="str">
        <f>'2. Summary'!B263</f>
        <v>Clients receiving Hot or Frozen meals, by age, 2015</v>
      </c>
      <c r="D30" s="189" t="s">
        <v>678</v>
      </c>
      <c r="J30" s="181"/>
    </row>
    <row r="31" spans="2:11" x14ac:dyDescent="0.2">
      <c r="B31" s="178"/>
      <c r="C31" s="173" t="str">
        <f>'2. Summary'!B291</f>
        <v>Clients receiving Housing Support, by age, 2015</v>
      </c>
      <c r="D31" s="189" t="s">
        <v>678</v>
      </c>
      <c r="J31" s="179"/>
    </row>
    <row r="32" spans="2:11" x14ac:dyDescent="0.2">
      <c r="C32" s="173" t="str">
        <f>'2. Summary'!B318</f>
        <v>Proportion of Housing Support clients in Social Care Survey who DON'T receive another Social Care service, by Local Authority</v>
      </c>
      <c r="D32" s="189" t="s">
        <v>678</v>
      </c>
    </row>
    <row r="33" spans="2:11" x14ac:dyDescent="0.2">
      <c r="C33" s="173" t="str">
        <f>'2. Summary'!B356</f>
        <v>Clients receiving Home Care: rate per 1,000 population, by Local Authority, 2015</v>
      </c>
      <c r="D33" s="189" t="s">
        <v>678</v>
      </c>
      <c r="J33" s="180"/>
      <c r="K33" s="172"/>
    </row>
    <row r="34" spans="2:11" x14ac:dyDescent="0.2">
      <c r="C34" s="173" t="str">
        <f>'2. Summary'!B396</f>
        <v>Clients receiving Direct Payments: rate per 1,000 population, by Local Authority, 2015</v>
      </c>
      <c r="D34" s="189" t="s">
        <v>678</v>
      </c>
      <c r="J34" s="180"/>
      <c r="K34" s="172"/>
    </row>
    <row r="35" spans="2:11" x14ac:dyDescent="0.2">
      <c r="D35" s="187"/>
      <c r="J35" s="180"/>
    </row>
    <row r="36" spans="2:11" x14ac:dyDescent="0.2">
      <c r="B36" s="178" t="str">
        <f>'3. Older People (65+)'!B1</f>
        <v>3. Older People (aged 65 and over)</v>
      </c>
      <c r="D36" s="187"/>
      <c r="J36" s="180"/>
    </row>
    <row r="37" spans="2:11" x14ac:dyDescent="0.2">
      <c r="C37" s="173" t="str">
        <f>'3. Older People (65+)'!B4</f>
        <v>Rates per population of clients aged 65 and over receiving Home Care, 2006-2015</v>
      </c>
      <c r="D37" s="187" t="s">
        <v>678</v>
      </c>
      <c r="J37" s="181"/>
    </row>
    <row r="38" spans="2:11" x14ac:dyDescent="0.2">
      <c r="C38" s="173" t="str">
        <f>'3. Older People (65+)'!B28</f>
        <v>Home Care clients and hours provided for clients aged 65 and over, 2010-2015</v>
      </c>
      <c r="D38" s="187" t="s">
        <v>678</v>
      </c>
      <c r="J38" s="180"/>
    </row>
    <row r="39" spans="2:11" x14ac:dyDescent="0.2">
      <c r="C39" s="173" t="str">
        <f>'3. Older People (65+)'!B56</f>
        <v>Home Care clients aged 65 and over by level of service</v>
      </c>
      <c r="D39" s="187" t="s">
        <v>678</v>
      </c>
      <c r="J39" s="180"/>
    </row>
    <row r="40" spans="2:11" x14ac:dyDescent="0.2">
      <c r="C40" s="173" t="str">
        <f>'3. Older People (65+)'!B88</f>
        <v>Number of Home Care clients aged 65 and over, and hours provided, by Service Provider</v>
      </c>
      <c r="D40" s="187" t="s">
        <v>678</v>
      </c>
      <c r="J40" s="180"/>
    </row>
    <row r="41" spans="2:11" x14ac:dyDescent="0.2">
      <c r="C41" s="173" t="str">
        <f>'3. Older People (65+)'!B104</f>
        <v>Number of Home Care clients aged 65 and over, by client group (Scotland only)</v>
      </c>
      <c r="D41" s="189" t="s">
        <v>678</v>
      </c>
      <c r="J41" s="180"/>
    </row>
    <row r="42" spans="2:11" x14ac:dyDescent="0.2">
      <c r="C42" s="173" t="str">
        <f>'3. Older People (65+)'!B136</f>
        <v>Home Care clients aged 65 and over by client group and age group (Scotland only)</v>
      </c>
      <c r="D42" s="189" t="s">
        <v>678</v>
      </c>
      <c r="J42" s="180"/>
    </row>
    <row r="43" spans="2:11" x14ac:dyDescent="0.2">
      <c r="C43" s="173" t="str">
        <f>'3. Older People (65+)'!B166</f>
        <v>Living arrangement of clients aged 65 and over receiving Home Care services (Scotland only)</v>
      </c>
      <c r="D43" s="189" t="s">
        <v>678</v>
      </c>
      <c r="J43" s="181"/>
    </row>
    <row r="44" spans="2:11" x14ac:dyDescent="0.2">
      <c r="C44" s="173" t="str">
        <f>'3. Older People (65+)'!B189</f>
        <v>Clients aged 65 and over receiving Community Alarm and/or other Telecare services, 2011 to 2015</v>
      </c>
      <c r="D44" s="189" t="s">
        <v>678</v>
      </c>
      <c r="J44" s="180"/>
    </row>
    <row r="45" spans="2:11" x14ac:dyDescent="0.2">
      <c r="C45" s="173" t="str">
        <f>'3. Older People (65+)'!B214</f>
        <v>Number of people aged 65 and over who received Direct Payments, 2005-06 to 2014-15</v>
      </c>
      <c r="D45" s="189" t="s">
        <v>678</v>
      </c>
      <c r="J45" s="180"/>
    </row>
    <row r="46" spans="2:11" x14ac:dyDescent="0.2">
      <c r="C46" s="173" t="str">
        <f>'3. Older People (65+)'!B243</f>
        <v>Number of clients aged 65 and over, and value of Direct Payments, by client group, 2014-15</v>
      </c>
      <c r="D46" s="189" t="s">
        <v>678</v>
      </c>
      <c r="J46" s="180"/>
    </row>
    <row r="47" spans="2:11" x14ac:dyDescent="0.2">
      <c r="D47" s="187"/>
      <c r="J47" s="181"/>
    </row>
    <row r="48" spans="2:11" x14ac:dyDescent="0.2">
      <c r="B48" s="178" t="str">
        <f>'4. Adults (18-64)'!B1</f>
        <v>4. Working age adults (aged 18 to 64)</v>
      </c>
      <c r="D48" s="187"/>
    </row>
    <row r="49" spans="2:4" x14ac:dyDescent="0.2">
      <c r="C49" s="173" t="str">
        <f>'4. Adults (18-64)'!B4</f>
        <v>Rates per population of clients aged 18 to 64 receiving Home Care services, 2006 to 2015</v>
      </c>
      <c r="D49" s="187" t="s">
        <v>678</v>
      </c>
    </row>
    <row r="50" spans="2:4" x14ac:dyDescent="0.2">
      <c r="C50" s="173" t="str">
        <f>'4. Adults (18-64)'!B29</f>
        <v>Home Care clients and hours provided for clients aged 18-64, 2010-2015</v>
      </c>
      <c r="D50" s="187" t="s">
        <v>678</v>
      </c>
    </row>
    <row r="51" spans="2:4" x14ac:dyDescent="0.2">
      <c r="C51" s="173" t="str">
        <f>'4. Adults (18-64)'!B56</f>
        <v>Home Care clients aged 18 to 64, by level of service</v>
      </c>
      <c r="D51" s="187" t="s">
        <v>678</v>
      </c>
    </row>
    <row r="52" spans="2:4" x14ac:dyDescent="0.2">
      <c r="C52" s="173" t="str">
        <f>'4. Adults (18-64)'!B88</f>
        <v>Number of Home Care clients aged 18 to 64, and hours provided, by Service Provider</v>
      </c>
      <c r="D52" s="187" t="s">
        <v>678</v>
      </c>
    </row>
    <row r="53" spans="2:4" x14ac:dyDescent="0.2">
      <c r="C53" s="173" t="str">
        <f>'4. Adults (18-64)'!B104</f>
        <v>Home Care Clients aged 18-64 by client group, 2015 (Scotland only)</v>
      </c>
      <c r="D53" s="187" t="s">
        <v>678</v>
      </c>
    </row>
    <row r="54" spans="2:4" x14ac:dyDescent="0.2">
      <c r="C54" s="173" t="str">
        <f>'4. Adults (18-64)'!B132</f>
        <v>Living Arrangements of Home Care Clients aged 18-64 (Scotland only)</v>
      </c>
      <c r="D54" s="187" t="s">
        <v>678</v>
      </c>
    </row>
    <row r="55" spans="2:4" x14ac:dyDescent="0.2">
      <c r="C55" s="173" t="str">
        <f>'4. Adults (18-64)'!B155</f>
        <v>Clients aged 18-64 receiving Community Alarm and/or other Telecare services, 2011 to 2015</v>
      </c>
      <c r="D55" s="187" t="s">
        <v>678</v>
      </c>
    </row>
    <row r="56" spans="2:4" x14ac:dyDescent="0.2">
      <c r="C56" s="173" t="str">
        <f>'4. Adults (18-64)'!B180</f>
        <v>Number of people aged 18-64 who received Direct Payments, 2009-10 to 2014-15</v>
      </c>
      <c r="D56" s="187" t="s">
        <v>678</v>
      </c>
    </row>
    <row r="57" spans="2:4" x14ac:dyDescent="0.2">
      <c r="C57" s="173" t="str">
        <f>'4. Adults (18-64)'!B206</f>
        <v>Number of clients aged 18-64, and value of Direct Payments, by client group, 2015</v>
      </c>
      <c r="D57" s="187" t="s">
        <v>678</v>
      </c>
    </row>
    <row r="59" spans="2:4" x14ac:dyDescent="0.2">
      <c r="B59" s="178" t="s">
        <v>682</v>
      </c>
      <c r="D59" s="187"/>
    </row>
    <row r="60" spans="2:4" x14ac:dyDescent="0.2">
      <c r="C60" s="173" t="str">
        <f>'Annex 1'!B1</f>
        <v>Annex 1: Home Care clients (all ages) by Local Authority, 2006 to 2015</v>
      </c>
      <c r="D60" s="187" t="s">
        <v>678</v>
      </c>
    </row>
    <row r="61" spans="2:4" x14ac:dyDescent="0.2">
      <c r="C61" s="173" t="str">
        <f>'Annex 2'!B1</f>
        <v>Annex 2: Home Care hours (all ages) by Local Authority, 2010 to 2015</v>
      </c>
      <c r="D61" s="187" t="s">
        <v>678</v>
      </c>
    </row>
    <row r="62" spans="2:4" x14ac:dyDescent="0.2">
      <c r="C62" s="173" t="str">
        <f>'Annex 3'!B1</f>
        <v>Annex 3: Direct Payments clients (all ages) by Local Authority, 2005-06 to 2014-15</v>
      </c>
      <c r="D62" s="187" t="s">
        <v>678</v>
      </c>
    </row>
    <row r="63" spans="2:4" x14ac:dyDescent="0.2">
      <c r="C63" s="173" t="str">
        <f>'Annex 4'!B1</f>
        <v>Annex 4: Direct Payments expenditure (all ages) by Local Authority, 2005-06 to 2014-15 (£ millions)</v>
      </c>
      <c r="D63" s="187" t="s">
        <v>678</v>
      </c>
    </row>
    <row r="64" spans="2:4" x14ac:dyDescent="0.2">
      <c r="B64" s="236" t="s">
        <v>698</v>
      </c>
      <c r="C64" s="236"/>
    </row>
  </sheetData>
  <mergeCells count="4">
    <mergeCell ref="B4:J4"/>
    <mergeCell ref="B10:C10"/>
    <mergeCell ref="B7:C7"/>
    <mergeCell ref="B5:C5"/>
  </mergeCells>
  <hyperlinks>
    <hyperlink ref="D17" location="'1. Key Points'!A3" display="link"/>
    <hyperlink ref="D18" location="'1. Key Points'!A32" display="link"/>
    <hyperlink ref="D21" location="'2. Summary'!A3" display="link"/>
    <hyperlink ref="D37" location="'3. Older People (65+)'!A3" display="link"/>
    <hyperlink ref="D49" location="'4. Adults (18-64)'!A3" display="link"/>
    <hyperlink ref="D14" location="Background!A1" display="link"/>
    <hyperlink ref="D60" location="'Annex 1'!A1" display="link"/>
    <hyperlink ref="D61:D63" location="'4. Adults (18-64)'!A3" display="link"/>
    <hyperlink ref="D61" location="'Annex 2'!A1" display="link"/>
    <hyperlink ref="D62" location="'Annex 3'!A1" display="link"/>
    <hyperlink ref="D63" location="'Annex 4'!A1" display="link"/>
    <hyperlink ref="D22:D33" location="'2. Summary'!A3" display="link"/>
    <hyperlink ref="D22" location="'2. Summary'!A25" display="link"/>
    <hyperlink ref="D23" location="'2. Summary'!A53" display="link"/>
    <hyperlink ref="D24" location="'2. Summary'!A84" display="link"/>
    <hyperlink ref="D30" location="'2. Summary'!A233" display="link"/>
    <hyperlink ref="D31" location="'2. Summary'!A261" display="link"/>
    <hyperlink ref="D32" location="'2. Summary'!A288" display="link"/>
    <hyperlink ref="D33" location="'2. Summary'!A326" display="link"/>
    <hyperlink ref="D38:D46" location="'3. Older People (65+)'!A3" display="link"/>
    <hyperlink ref="D38" location="'3. Older People (65+)'!A27" display="link"/>
    <hyperlink ref="D39" location="'3. Older People (65+)'!A55" display="link"/>
    <hyperlink ref="D40" location="'3. Older People (65+)'!A87" display="link"/>
    <hyperlink ref="D42" location="'3. Older People (65+)'!A135" display="link"/>
    <hyperlink ref="D43" location="'3. Older People (65+)'!A165" display="link"/>
    <hyperlink ref="D44" location="'3. Older People (65+)'!A189" display="link"/>
    <hyperlink ref="D45" location="'3. Older People (65+)'!A214" display="link"/>
    <hyperlink ref="D46" location="'3. Older People (65+)'!A243" display="link"/>
    <hyperlink ref="D50:D57" location="'4. Adults (18-64)'!A3" display="link"/>
    <hyperlink ref="D50" location="'4. Adults (18-64)'!A28" display="link"/>
    <hyperlink ref="D51" location="'4. Adults (18-64)'!A55" display="link"/>
    <hyperlink ref="D52" location="'4. Adults (18-64)'!A87" display="link"/>
    <hyperlink ref="D53" location="'4. Adults (18-64)'!A103" display="link"/>
    <hyperlink ref="D54" location="'4. Adults (18-64)'!A130" display="link"/>
    <hyperlink ref="D55" location="'4. Adults (18-64)'!A154" display="link"/>
    <hyperlink ref="D56" location="'4. Adults (18-64)'!A179" display="link"/>
    <hyperlink ref="D57" location="'4. Adults (18-64)'!A205" display="link"/>
    <hyperlink ref="C11" r:id="rId1"/>
    <hyperlink ref="D34" location="'2. Summary'!A366" display="link"/>
    <hyperlink ref="D25:D28" location="'2. Summary'!A3" display="link"/>
    <hyperlink ref="D25" location="'2. Summary'!A95" display="link"/>
    <hyperlink ref="D26" location="'2. Summary'!A120" display="link"/>
    <hyperlink ref="D27" location="'2. Summary'!A146" display="link"/>
    <hyperlink ref="D28" location="'2. Summary'!A172" display="link"/>
    <hyperlink ref="D29" location="'2. Summary'!A205" display="link"/>
    <hyperlink ref="D41" location="'3. Older People (65+)'!A103" display="link"/>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B1:B149"/>
  <sheetViews>
    <sheetView zoomScale="85" zoomScaleNormal="85" workbookViewId="0"/>
  </sheetViews>
  <sheetFormatPr defaultRowHeight="15.75" x14ac:dyDescent="0.25"/>
  <cols>
    <col min="1" max="1" width="1.42578125" style="7" customWidth="1"/>
    <col min="2" max="2" width="122.5703125" style="7" customWidth="1"/>
    <col min="3" max="16384" width="9.140625" style="7"/>
  </cols>
  <sheetData>
    <row r="1" spans="2:2" ht="21" x14ac:dyDescent="0.25">
      <c r="B1" s="186" t="s">
        <v>675</v>
      </c>
    </row>
    <row r="2" spans="2:2" ht="21" x14ac:dyDescent="0.25">
      <c r="B2" s="186"/>
    </row>
    <row r="3" spans="2:2" ht="17.25" x14ac:dyDescent="0.25">
      <c r="B3" s="415" t="s">
        <v>945</v>
      </c>
    </row>
    <row r="4" spans="2:2" ht="34.5" x14ac:dyDescent="0.25">
      <c r="B4" s="412" t="s">
        <v>946</v>
      </c>
    </row>
    <row r="5" spans="2:2" ht="17.25" x14ac:dyDescent="0.25">
      <c r="B5" s="412"/>
    </row>
    <row r="6" spans="2:2" ht="69" x14ac:dyDescent="0.25">
      <c r="B6" s="412" t="s">
        <v>905</v>
      </c>
    </row>
    <row r="7" spans="2:2" ht="17.25" x14ac:dyDescent="0.25">
      <c r="B7" s="412"/>
    </row>
    <row r="8" spans="2:2" ht="17.25" x14ac:dyDescent="0.25">
      <c r="B8" s="412" t="s">
        <v>906</v>
      </c>
    </row>
    <row r="9" spans="2:2" ht="17.25" x14ac:dyDescent="0.25">
      <c r="B9" s="413" t="s">
        <v>907</v>
      </c>
    </row>
    <row r="10" spans="2:2" ht="17.25" x14ac:dyDescent="0.25">
      <c r="B10" s="412" t="s">
        <v>954</v>
      </c>
    </row>
    <row r="11" spans="2:2" ht="17.25" x14ac:dyDescent="0.25">
      <c r="B11" s="412" t="s">
        <v>955</v>
      </c>
    </row>
    <row r="12" spans="2:2" ht="17.25" x14ac:dyDescent="0.25">
      <c r="B12" s="412" t="s">
        <v>956</v>
      </c>
    </row>
    <row r="13" spans="2:2" ht="17.25" x14ac:dyDescent="0.25">
      <c r="B13" s="412" t="s">
        <v>957</v>
      </c>
    </row>
    <row r="14" spans="2:2" ht="17.25" x14ac:dyDescent="0.25">
      <c r="B14" s="413" t="s">
        <v>908</v>
      </c>
    </row>
    <row r="15" spans="2:2" ht="17.25" x14ac:dyDescent="0.25">
      <c r="B15" s="412" t="s">
        <v>958</v>
      </c>
    </row>
    <row r="16" spans="2:2" ht="17.25" x14ac:dyDescent="0.25">
      <c r="B16" s="412" t="s">
        <v>959</v>
      </c>
    </row>
    <row r="17" spans="2:2" ht="17.25" x14ac:dyDescent="0.25">
      <c r="B17" s="412" t="s">
        <v>960</v>
      </c>
    </row>
    <row r="18" spans="2:2" ht="17.25" x14ac:dyDescent="0.25">
      <c r="B18" s="412"/>
    </row>
    <row r="19" spans="2:2" ht="17.25" x14ac:dyDescent="0.25">
      <c r="B19" s="412"/>
    </row>
    <row r="20" spans="2:2" ht="17.25" x14ac:dyDescent="0.25">
      <c r="B20" s="415" t="s">
        <v>947</v>
      </c>
    </row>
    <row r="21" spans="2:2" ht="51.75" x14ac:dyDescent="0.25">
      <c r="B21" s="412" t="s">
        <v>963</v>
      </c>
    </row>
    <row r="22" spans="2:2" ht="17.25" x14ac:dyDescent="0.3">
      <c r="B22" s="416" t="s">
        <v>961</v>
      </c>
    </row>
    <row r="23" spans="2:2" ht="17.25" x14ac:dyDescent="0.25">
      <c r="B23" s="412" t="s">
        <v>962</v>
      </c>
    </row>
    <row r="24" spans="2:2" ht="17.25" x14ac:dyDescent="0.25">
      <c r="B24" s="412"/>
    </row>
    <row r="25" spans="2:2" ht="103.5" x14ac:dyDescent="0.25">
      <c r="B25" s="412" t="s">
        <v>964</v>
      </c>
    </row>
    <row r="26" spans="2:2" ht="17.25" x14ac:dyDescent="0.3">
      <c r="B26" s="416" t="s">
        <v>965</v>
      </c>
    </row>
    <row r="27" spans="2:2" ht="17.25" x14ac:dyDescent="0.25">
      <c r="B27" s="412" t="s">
        <v>962</v>
      </c>
    </row>
    <row r="28" spans="2:2" ht="17.25" x14ac:dyDescent="0.25">
      <c r="B28" s="412"/>
    </row>
    <row r="29" spans="2:2" ht="17.25" x14ac:dyDescent="0.25">
      <c r="B29" s="410"/>
    </row>
    <row r="30" spans="2:2" ht="17.25" x14ac:dyDescent="0.25">
      <c r="B30" s="415" t="s">
        <v>948</v>
      </c>
    </row>
    <row r="31" spans="2:2" ht="53.25" customHeight="1" x14ac:dyDescent="0.25">
      <c r="B31" s="417" t="s">
        <v>970</v>
      </c>
    </row>
    <row r="32" spans="2:2" ht="17.25" x14ac:dyDescent="0.25">
      <c r="B32" s="414" t="s">
        <v>972</v>
      </c>
    </row>
    <row r="33" spans="2:2" ht="17.25" x14ac:dyDescent="0.25">
      <c r="B33" s="418" t="s">
        <v>971</v>
      </c>
    </row>
    <row r="34" spans="2:2" ht="33" customHeight="1" x14ac:dyDescent="0.25">
      <c r="B34" s="412"/>
    </row>
    <row r="35" spans="2:2" ht="34.5" x14ac:dyDescent="0.25">
      <c r="B35" s="412" t="s">
        <v>909</v>
      </c>
    </row>
    <row r="36" spans="2:2" ht="34.5" x14ac:dyDescent="0.25">
      <c r="B36" s="412" t="s">
        <v>966</v>
      </c>
    </row>
    <row r="37" spans="2:2" ht="34.5" x14ac:dyDescent="0.25">
      <c r="B37" s="412" t="s">
        <v>967</v>
      </c>
    </row>
    <row r="38" spans="2:2" ht="17.25" x14ac:dyDescent="0.25">
      <c r="B38" s="412" t="s">
        <v>968</v>
      </c>
    </row>
    <row r="39" spans="2:2" ht="17.25" x14ac:dyDescent="0.25">
      <c r="B39" s="412" t="s">
        <v>969</v>
      </c>
    </row>
    <row r="40" spans="2:2" ht="17.25" x14ac:dyDescent="0.25">
      <c r="B40" s="412"/>
    </row>
    <row r="41" spans="2:2" ht="86.25" x14ac:dyDescent="0.25">
      <c r="B41" s="412" t="s">
        <v>978</v>
      </c>
    </row>
    <row r="42" spans="2:2" ht="17.25" x14ac:dyDescent="0.25">
      <c r="B42" s="412"/>
    </row>
    <row r="43" spans="2:2" ht="17.25" x14ac:dyDescent="0.25">
      <c r="B43" s="412" t="s">
        <v>910</v>
      </c>
    </row>
    <row r="44" spans="2:2" ht="17.25" x14ac:dyDescent="0.25">
      <c r="B44" s="414" t="s">
        <v>911</v>
      </c>
    </row>
    <row r="45" spans="2:2" ht="17.25" x14ac:dyDescent="0.25">
      <c r="B45" s="411"/>
    </row>
    <row r="46" spans="2:2" ht="17.25" x14ac:dyDescent="0.25">
      <c r="B46" s="411"/>
    </row>
    <row r="47" spans="2:2" ht="17.25" x14ac:dyDescent="0.25">
      <c r="B47" s="415" t="s">
        <v>949</v>
      </c>
    </row>
    <row r="48" spans="2:2" ht="17.25" x14ac:dyDescent="0.25">
      <c r="B48" s="412" t="s">
        <v>930</v>
      </c>
    </row>
    <row r="49" spans="2:2" ht="17.25" x14ac:dyDescent="0.25">
      <c r="B49" s="412"/>
    </row>
    <row r="50" spans="2:2" ht="17.25" x14ac:dyDescent="0.25">
      <c r="B50" s="411"/>
    </row>
    <row r="51" spans="2:2" ht="17.25" x14ac:dyDescent="0.25">
      <c r="B51" s="415" t="s">
        <v>950</v>
      </c>
    </row>
    <row r="52" spans="2:2" ht="17.25" x14ac:dyDescent="0.25">
      <c r="B52" s="415"/>
    </row>
    <row r="53" spans="2:2" ht="17.25" x14ac:dyDescent="0.25">
      <c r="B53" s="413" t="s">
        <v>912</v>
      </c>
    </row>
    <row r="54" spans="2:2" ht="51.75" x14ac:dyDescent="0.25">
      <c r="B54" s="412" t="s">
        <v>913</v>
      </c>
    </row>
    <row r="55" spans="2:2" ht="17.25" x14ac:dyDescent="0.25">
      <c r="B55" s="412"/>
    </row>
    <row r="56" spans="2:2" ht="86.25" x14ac:dyDescent="0.25">
      <c r="B56" s="412" t="s">
        <v>914</v>
      </c>
    </row>
    <row r="57" spans="2:2" ht="69" x14ac:dyDescent="0.25">
      <c r="B57" s="412" t="s">
        <v>915</v>
      </c>
    </row>
    <row r="58" spans="2:2" ht="69" x14ac:dyDescent="0.25">
      <c r="B58" s="412" t="s">
        <v>931</v>
      </c>
    </row>
    <row r="59" spans="2:2" ht="17.25" x14ac:dyDescent="0.25">
      <c r="B59" s="412"/>
    </row>
    <row r="60" spans="2:2" ht="17.25" x14ac:dyDescent="0.25">
      <c r="B60" s="413" t="s">
        <v>916</v>
      </c>
    </row>
    <row r="61" spans="2:2" ht="69" x14ac:dyDescent="0.25">
      <c r="B61" s="412" t="s">
        <v>917</v>
      </c>
    </row>
    <row r="62" spans="2:2" ht="17.25" x14ac:dyDescent="0.25">
      <c r="B62" s="412"/>
    </row>
    <row r="63" spans="2:2" ht="17.25" x14ac:dyDescent="0.25">
      <c r="B63" s="412"/>
    </row>
    <row r="64" spans="2:2" ht="17.25" x14ac:dyDescent="0.25">
      <c r="B64" s="415" t="s">
        <v>973</v>
      </c>
    </row>
    <row r="65" spans="2:2" ht="51.75" x14ac:dyDescent="0.25">
      <c r="B65" s="412" t="s">
        <v>918</v>
      </c>
    </row>
    <row r="66" spans="2:2" ht="17.25" x14ac:dyDescent="0.25">
      <c r="B66" s="412" t="s">
        <v>932</v>
      </c>
    </row>
    <row r="67" spans="2:2" ht="17.25" x14ac:dyDescent="0.25">
      <c r="B67" s="412" t="s">
        <v>933</v>
      </c>
    </row>
    <row r="68" spans="2:2" ht="17.25" x14ac:dyDescent="0.25">
      <c r="B68" s="412" t="s">
        <v>934</v>
      </c>
    </row>
    <row r="69" spans="2:2" ht="17.25" x14ac:dyDescent="0.25">
      <c r="B69" s="412" t="s">
        <v>935</v>
      </c>
    </row>
    <row r="70" spans="2:2" ht="17.25" x14ac:dyDescent="0.25">
      <c r="B70" s="412" t="s">
        <v>936</v>
      </c>
    </row>
    <row r="71" spans="2:2" ht="17.25" x14ac:dyDescent="0.25">
      <c r="B71" s="412" t="s">
        <v>937</v>
      </c>
    </row>
    <row r="72" spans="2:2" ht="17.25" x14ac:dyDescent="0.25">
      <c r="B72" s="412" t="s">
        <v>938</v>
      </c>
    </row>
    <row r="73" spans="2:2" ht="17.25" x14ac:dyDescent="0.25">
      <c r="B73" s="412" t="s">
        <v>939</v>
      </c>
    </row>
    <row r="74" spans="2:2" ht="17.25" x14ac:dyDescent="0.25">
      <c r="B74" s="412" t="s">
        <v>698</v>
      </c>
    </row>
    <row r="75" spans="2:2" ht="34.5" x14ac:dyDescent="0.25">
      <c r="B75" s="412" t="s">
        <v>919</v>
      </c>
    </row>
    <row r="76" spans="2:2" ht="17.25" x14ac:dyDescent="0.25">
      <c r="B76" s="412"/>
    </row>
    <row r="77" spans="2:2" ht="69" x14ac:dyDescent="0.25">
      <c r="B77" s="412" t="s">
        <v>920</v>
      </c>
    </row>
    <row r="78" spans="2:2" ht="17.25" x14ac:dyDescent="0.25">
      <c r="B78" s="412"/>
    </row>
    <row r="79" spans="2:2" ht="34.5" x14ac:dyDescent="0.25">
      <c r="B79" s="412" t="s">
        <v>921</v>
      </c>
    </row>
    <row r="80" spans="2:2" ht="17.25" x14ac:dyDescent="0.25">
      <c r="B80" s="412" t="s">
        <v>698</v>
      </c>
    </row>
    <row r="81" spans="2:2" ht="17.25" x14ac:dyDescent="0.25">
      <c r="B81" s="412"/>
    </row>
    <row r="82" spans="2:2" ht="17.25" x14ac:dyDescent="0.25">
      <c r="B82" s="415" t="s">
        <v>951</v>
      </c>
    </row>
    <row r="83" spans="2:2" ht="51.75" x14ac:dyDescent="0.25">
      <c r="B83" s="412" t="s">
        <v>922</v>
      </c>
    </row>
    <row r="84" spans="2:2" ht="17.25" x14ac:dyDescent="0.25">
      <c r="B84" s="412"/>
    </row>
    <row r="85" spans="2:2" ht="103.5" x14ac:dyDescent="0.25">
      <c r="B85" s="412" t="s">
        <v>923</v>
      </c>
    </row>
    <row r="86" spans="2:2" ht="17.25" x14ac:dyDescent="0.25">
      <c r="B86" s="412"/>
    </row>
    <row r="87" spans="2:2" ht="51.75" x14ac:dyDescent="0.25">
      <c r="B87" s="412" t="s">
        <v>924</v>
      </c>
    </row>
    <row r="88" spans="2:2" ht="17.25" x14ac:dyDescent="0.25">
      <c r="B88" s="412" t="s">
        <v>698</v>
      </c>
    </row>
    <row r="89" spans="2:2" ht="34.5" x14ac:dyDescent="0.25">
      <c r="B89" s="412" t="s">
        <v>925</v>
      </c>
    </row>
    <row r="90" spans="2:2" ht="17.25" x14ac:dyDescent="0.25">
      <c r="B90" s="412" t="s">
        <v>940</v>
      </c>
    </row>
    <row r="91" spans="2:2" ht="17.25" x14ac:dyDescent="0.25">
      <c r="B91" s="412" t="s">
        <v>941</v>
      </c>
    </row>
    <row r="92" spans="2:2" ht="17.25" x14ac:dyDescent="0.25">
      <c r="B92" s="412" t="s">
        <v>942</v>
      </c>
    </row>
    <row r="93" spans="2:2" ht="17.25" x14ac:dyDescent="0.25">
      <c r="B93" s="412" t="s">
        <v>943</v>
      </c>
    </row>
    <row r="94" spans="2:2" ht="17.25" x14ac:dyDescent="0.25">
      <c r="B94" s="412" t="s">
        <v>944</v>
      </c>
    </row>
    <row r="95" spans="2:2" ht="17.25" x14ac:dyDescent="0.25">
      <c r="B95" s="412"/>
    </row>
    <row r="96" spans="2:2" ht="51.75" x14ac:dyDescent="0.25">
      <c r="B96" s="412" t="s">
        <v>926</v>
      </c>
    </row>
    <row r="97" spans="2:2" ht="17.25" x14ac:dyDescent="0.25">
      <c r="B97" s="412"/>
    </row>
    <row r="98" spans="2:2" ht="17.25" x14ac:dyDescent="0.25">
      <c r="B98" s="412"/>
    </row>
    <row r="99" spans="2:2" ht="17.25" x14ac:dyDescent="0.25">
      <c r="B99" s="415" t="s">
        <v>952</v>
      </c>
    </row>
    <row r="100" spans="2:2" ht="34.5" x14ac:dyDescent="0.25">
      <c r="B100" s="412" t="s">
        <v>927</v>
      </c>
    </row>
    <row r="101" spans="2:2" ht="17.25" x14ac:dyDescent="0.25">
      <c r="B101" s="414" t="s">
        <v>928</v>
      </c>
    </row>
    <row r="102" spans="2:2" ht="17.25" x14ac:dyDescent="0.25">
      <c r="B102" s="411"/>
    </row>
    <row r="103" spans="2:2" ht="17.25" x14ac:dyDescent="0.25">
      <c r="B103" s="411"/>
    </row>
    <row r="104" spans="2:2" ht="17.25" x14ac:dyDescent="0.25">
      <c r="B104" s="415" t="s">
        <v>953</v>
      </c>
    </row>
    <row r="105" spans="2:2" ht="69" x14ac:dyDescent="0.25">
      <c r="B105" s="412" t="s">
        <v>929</v>
      </c>
    </row>
    <row r="106" spans="2:2" x14ac:dyDescent="0.25">
      <c r="B106" s="407"/>
    </row>
    <row r="107" spans="2:2" x14ac:dyDescent="0.25">
      <c r="B107" s="407"/>
    </row>
    <row r="108" spans="2:2" x14ac:dyDescent="0.25">
      <c r="B108" s="408"/>
    </row>
    <row r="109" spans="2:2" x14ac:dyDescent="0.25">
      <c r="B109" s="407"/>
    </row>
    <row r="110" spans="2:2" x14ac:dyDescent="0.25">
      <c r="B110" s="407"/>
    </row>
    <row r="111" spans="2:2" x14ac:dyDescent="0.25">
      <c r="B111" s="184"/>
    </row>
    <row r="112" spans="2:2" x14ac:dyDescent="0.25">
      <c r="B112" s="185"/>
    </row>
    <row r="113" spans="2:2" x14ac:dyDescent="0.25">
      <c r="B113" s="185"/>
    </row>
    <row r="114" spans="2:2" x14ac:dyDescent="0.25">
      <c r="B114" s="184"/>
    </row>
    <row r="115" spans="2:2" x14ac:dyDescent="0.25">
      <c r="B115" s="184"/>
    </row>
    <row r="116" spans="2:2" x14ac:dyDescent="0.25">
      <c r="B116" s="230"/>
    </row>
    <row r="117" spans="2:2" x14ac:dyDescent="0.25">
      <c r="B117" s="185"/>
    </row>
    <row r="118" spans="2:2" x14ac:dyDescent="0.25">
      <c r="B118" s="184"/>
    </row>
    <row r="119" spans="2:2" x14ac:dyDescent="0.25">
      <c r="B119" s="230"/>
    </row>
    <row r="120" spans="2:2" x14ac:dyDescent="0.25">
      <c r="B120" s="185"/>
    </row>
    <row r="121" spans="2:2" x14ac:dyDescent="0.25">
      <c r="B121" s="185"/>
    </row>
    <row r="122" spans="2:2" x14ac:dyDescent="0.25">
      <c r="B122" s="184"/>
    </row>
    <row r="123" spans="2:2" x14ac:dyDescent="0.25">
      <c r="B123" s="184"/>
    </row>
    <row r="124" spans="2:2" x14ac:dyDescent="0.25">
      <c r="B124" s="184"/>
    </row>
    <row r="125" spans="2:2" x14ac:dyDescent="0.25">
      <c r="B125" s="184"/>
    </row>
    <row r="126" spans="2:2" x14ac:dyDescent="0.25">
      <c r="B126" s="185"/>
    </row>
    <row r="127" spans="2:2" x14ac:dyDescent="0.25">
      <c r="B127" s="184"/>
    </row>
    <row r="128" spans="2:2" x14ac:dyDescent="0.25">
      <c r="B128" s="184"/>
    </row>
    <row r="133" spans="2:2" x14ac:dyDescent="0.25">
      <c r="B133" s="183"/>
    </row>
    <row r="134" spans="2:2" x14ac:dyDescent="0.25">
      <c r="B134" s="12"/>
    </row>
    <row r="135" spans="2:2" x14ac:dyDescent="0.25">
      <c r="B135" s="12"/>
    </row>
    <row r="136" spans="2:2" x14ac:dyDescent="0.25">
      <c r="B136" s="12"/>
    </row>
    <row r="137" spans="2:2" x14ac:dyDescent="0.25">
      <c r="B137" s="12"/>
    </row>
    <row r="138" spans="2:2" x14ac:dyDescent="0.25">
      <c r="B138" s="12"/>
    </row>
    <row r="139" spans="2:2" x14ac:dyDescent="0.25">
      <c r="B139" s="183"/>
    </row>
    <row r="140" spans="2:2" x14ac:dyDescent="0.25">
      <c r="B140" s="12"/>
    </row>
    <row r="141" spans="2:2" x14ac:dyDescent="0.25">
      <c r="B141" s="12"/>
    </row>
    <row r="142" spans="2:2" x14ac:dyDescent="0.25">
      <c r="B142" s="12"/>
    </row>
    <row r="143" spans="2:2" x14ac:dyDescent="0.25">
      <c r="B143" s="12"/>
    </row>
    <row r="144" spans="2:2" x14ac:dyDescent="0.25">
      <c r="B144" s="12"/>
    </row>
    <row r="145" spans="2:2" x14ac:dyDescent="0.25">
      <c r="B145" s="12"/>
    </row>
    <row r="146" spans="2:2" x14ac:dyDescent="0.25">
      <c r="B146" s="12"/>
    </row>
    <row r="147" spans="2:2" x14ac:dyDescent="0.25">
      <c r="B147" s="12"/>
    </row>
    <row r="148" spans="2:2" x14ac:dyDescent="0.25">
      <c r="B148" s="12"/>
    </row>
    <row r="149" spans="2:2" x14ac:dyDescent="0.25">
      <c r="B149" s="409"/>
    </row>
  </sheetData>
  <hyperlinks>
    <hyperlink ref="B101" r:id="rId1"/>
    <hyperlink ref="B22" r:id="rId2"/>
    <hyperlink ref="B26" r:id="rId3"/>
    <hyperlink ref="B44" r:id="rId4"/>
    <hyperlink ref="B32" r:id="rId5"/>
  </hyperlinks>
  <pageMargins left="0.7" right="0.7" top="0.75" bottom="0.75" header="0.3" footer="0.3"/>
  <pageSetup paperSize="9" orientation="portrait" r:id="rId6"/>
  <drawing r:id="rId7"/>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dimension ref="B1:AL62"/>
  <sheetViews>
    <sheetView zoomScale="85" zoomScaleNormal="85" workbookViewId="0"/>
  </sheetViews>
  <sheetFormatPr defaultRowHeight="15.75" x14ac:dyDescent="0.25"/>
  <cols>
    <col min="1" max="1" width="1.42578125" style="9" customWidth="1"/>
    <col min="2" max="2" width="32.5703125" style="9" customWidth="1"/>
    <col min="3" max="12" width="10.85546875" style="9" customWidth="1"/>
    <col min="13" max="15" width="9.140625" style="9"/>
    <col min="16" max="18" width="6.85546875" style="9" customWidth="1"/>
    <col min="19" max="19" width="5.42578125" style="9" customWidth="1"/>
    <col min="20" max="31" width="6.85546875" style="9" customWidth="1"/>
    <col min="32" max="32" width="5" style="9" customWidth="1"/>
    <col min="33" max="35" width="11.7109375" style="9" customWidth="1"/>
    <col min="36" max="16384" width="9.140625" style="9"/>
  </cols>
  <sheetData>
    <row r="1" spans="2:38" ht="21" x14ac:dyDescent="0.35">
      <c r="B1" s="157" t="s">
        <v>674</v>
      </c>
    </row>
    <row r="2" spans="2:38" x14ac:dyDescent="0.25">
      <c r="B2" s="14" t="s">
        <v>877</v>
      </c>
    </row>
    <row r="4" spans="2:38" s="356" customFormat="1" ht="18.75" customHeight="1" x14ac:dyDescent="0.25">
      <c r="B4" s="355" t="s">
        <v>705</v>
      </c>
    </row>
    <row r="6" spans="2:38" x14ac:dyDescent="0.25">
      <c r="B6" s="9" t="s">
        <v>99</v>
      </c>
      <c r="C6" s="9">
        <v>33</v>
      </c>
      <c r="D6" s="9" t="str">
        <f ca="1">OFFSET('Home Care data'!$B$1,'1. Key Points'!C6,0)</f>
        <v>Scotland</v>
      </c>
    </row>
    <row r="8" spans="2:38" x14ac:dyDescent="0.25">
      <c r="B8" s="279" t="s">
        <v>592</v>
      </c>
      <c r="C8" s="279">
        <v>2006</v>
      </c>
      <c r="D8" s="279">
        <v>2007</v>
      </c>
      <c r="E8" s="279">
        <v>2008</v>
      </c>
      <c r="F8" s="279">
        <v>2009</v>
      </c>
      <c r="G8" s="279">
        <v>2010</v>
      </c>
      <c r="H8" s="279">
        <v>2011</v>
      </c>
      <c r="I8" s="279">
        <v>2012</v>
      </c>
      <c r="J8" s="279">
        <v>2013</v>
      </c>
      <c r="K8" s="279">
        <v>2014</v>
      </c>
      <c r="L8" s="279">
        <v>2015</v>
      </c>
    </row>
    <row r="9" spans="2:38" x14ac:dyDescent="0.25">
      <c r="B9" s="272" t="s">
        <v>41</v>
      </c>
      <c r="C9" s="273">
        <f ca="1">MROUND(VLOOKUP('1. Key Points'!$D$6,'Home Care data'!$B$72:$S$104,'1. Key Points'!P$9,FALSE),10)</f>
        <v>70660</v>
      </c>
      <c r="D9" s="273">
        <f ca="1">MROUND(VLOOKUP('1. Key Points'!$D$6,'Home Care data'!$B$72:$S$104,'1. Key Points'!Q$9,FALSE),10)</f>
        <v>70710</v>
      </c>
      <c r="E9" s="273">
        <f ca="1">MROUND(VLOOKUP('1. Key Points'!$D$6,'Home Care data'!$B$72:$S$104,'1. Key Points'!R$9,FALSE),10)</f>
        <v>68760</v>
      </c>
      <c r="F9" s="273">
        <f ca="1">MROUND(VLOOKUP('1. Key Points'!$D$6,'Home Care data'!$B$72:$S$104,'1. Key Points'!S$9,FALSE),10)</f>
        <v>68330</v>
      </c>
      <c r="G9" s="273">
        <f ca="1">MROUND(VLOOKUP('1. Key Points'!$D$6,'Home Care data'!$B$72:$S$104,'1. Key Points'!T$9,FALSE),10)</f>
        <v>66220</v>
      </c>
      <c r="H9" s="273">
        <f ca="1">MROUND(VLOOKUP('1. Key Points'!$D$6,'Home Care data'!$B$72:$S$104,'1. Key Points'!U$9,FALSE),10)</f>
        <v>63460</v>
      </c>
      <c r="I9" s="273">
        <f ca="1">MROUND(VLOOKUP('1. Key Points'!$D$6,'Home Care data'!$B$72:$S$104,'1. Key Points'!V$9,FALSE),10)</f>
        <v>62830</v>
      </c>
      <c r="J9" s="273">
        <f ca="1">MROUND(VLOOKUP('1. Key Points'!$D$6,'Home Care data'!$B$72:$S$104,'1. Key Points'!W$9,FALSE),10)</f>
        <v>61070</v>
      </c>
      <c r="K9" s="273">
        <f ca="1">MROUND(VLOOKUP('1. Key Points'!$D$6,'Home Care data'!$B$72:$S$104,'1. Key Points'!X$9,FALSE),10)</f>
        <v>61740</v>
      </c>
      <c r="L9" s="273">
        <f ca="1">MROUND(VLOOKUP('1. Key Points'!$D$6,'Home Care data'!$B$72:$S$104,'1. Key Points'!Y$9,FALSE),10)</f>
        <v>61500</v>
      </c>
      <c r="P9" s="10">
        <v>9</v>
      </c>
      <c r="Q9" s="10">
        <v>10</v>
      </c>
      <c r="R9" s="10">
        <v>11</v>
      </c>
      <c r="S9" s="10">
        <v>12</v>
      </c>
      <c r="T9" s="10">
        <v>13</v>
      </c>
      <c r="U9" s="10">
        <v>14</v>
      </c>
      <c r="V9" s="10">
        <v>15</v>
      </c>
      <c r="W9" s="10">
        <v>16</v>
      </c>
      <c r="X9" s="10">
        <v>17</v>
      </c>
      <c r="Y9" s="10">
        <v>18</v>
      </c>
      <c r="Z9" s="10"/>
    </row>
    <row r="10" spans="2:38" x14ac:dyDescent="0.25">
      <c r="B10" s="272" t="s">
        <v>90</v>
      </c>
      <c r="C10" s="273">
        <f ca="1">MROUND(VLOOKUP('1. Key Points'!$D$6,'Home Care data'!$B$2:$R$34,'1. Key Points'!P$9,FALSE),100)</f>
        <v>604100</v>
      </c>
      <c r="D10" s="273">
        <f ca="1">MROUND(VLOOKUP('1. Key Points'!$D$6,'Home Care data'!$B$2:$R$34,'1. Key Points'!Q$9,FALSE),100)</f>
        <v>645000</v>
      </c>
      <c r="E10" s="273">
        <f ca="1">MROUND(VLOOKUP('1. Key Points'!$D$6,'Home Care data'!$B$2:$R$34,'1. Key Points'!R$9,FALSE),100)</f>
        <v>651000</v>
      </c>
      <c r="F10" s="273">
        <f ca="1">MROUND(VLOOKUP('1. Key Points'!$D$6,'Home Care data'!$B$2:$R$34,'1. Key Points'!S$9,FALSE),100)</f>
        <v>645700</v>
      </c>
      <c r="G10" s="273">
        <f ca="1">MROUND(VLOOKUP('1. Key Points'!$D$6,'Home Care data'!$B$2:$R$34,'1. Key Points'!T$9,FALSE),100)</f>
        <v>666400</v>
      </c>
      <c r="H10" s="273">
        <f ca="1">MROUND(VLOOKUP('1. Key Points'!$D$6,'Home Care data'!$B$2:$R$34,'1. Key Points'!U$9,FALSE),100)</f>
        <v>683900</v>
      </c>
      <c r="I10" s="273">
        <f ca="1">MROUND(VLOOKUP('1. Key Points'!$D$6,'Home Care data'!$B$2:$R$34,'1. Key Points'!V$9,FALSE),100)</f>
        <v>712900</v>
      </c>
      <c r="J10" s="274"/>
      <c r="K10" s="275"/>
      <c r="L10" s="275"/>
    </row>
    <row r="11" spans="2:38" x14ac:dyDescent="0.25">
      <c r="B11" s="272" t="s">
        <v>91</v>
      </c>
      <c r="C11" s="276"/>
      <c r="D11" s="277"/>
      <c r="E11" s="277"/>
      <c r="F11" s="278"/>
      <c r="G11" s="273">
        <f ca="1">MROUND(VLOOKUP('1. Key Points'!$D$6,'Home Care data'!$B$36:$BB$69,'1. Key Points'!T$9,FALSE),100)</f>
        <v>632200</v>
      </c>
      <c r="H11" s="273">
        <f ca="1">MROUND(VLOOKUP('1. Key Points'!$D$6,'Home Care data'!$B$36:$BB$69,'1. Key Points'!U$9,FALSE),100)</f>
        <v>607400</v>
      </c>
      <c r="I11" s="273">
        <f ca="1">MROUND(VLOOKUP('1. Key Points'!$D$6,'Home Care data'!$B$36:$BB$69,'1. Key Points'!V$9,FALSE),100)</f>
        <v>627400</v>
      </c>
      <c r="J11" s="273">
        <f ca="1">MROUND(VLOOKUP('1. Key Points'!$D$6,'Home Care data'!$B$36:$BB$69,'1. Key Points'!W$9,FALSE),100)</f>
        <v>631100</v>
      </c>
      <c r="K11" s="273">
        <f ca="1">MROUND(VLOOKUP('1. Key Points'!$D$6,'Home Care data'!$B$36:$BB$69,'1. Key Points'!X$9,FALSE),100)</f>
        <v>678900</v>
      </c>
      <c r="L11" s="273">
        <f ca="1">MROUND(VLOOKUP('1. Key Points'!$D$6,'Home Care data'!$B$36:$BB$69,'1. Key Points'!Y$9,FALSE),100)</f>
        <v>706000</v>
      </c>
    </row>
    <row r="16" spans="2:38" x14ac:dyDescent="0.25">
      <c r="AF16" s="242"/>
      <c r="AG16" s="242"/>
      <c r="AH16" s="242"/>
      <c r="AI16" s="242"/>
      <c r="AJ16" s="242"/>
      <c r="AK16" s="242"/>
      <c r="AL16" s="242"/>
    </row>
    <row r="17" spans="2:38" x14ac:dyDescent="0.25">
      <c r="AF17" s="242"/>
      <c r="AG17" s="242"/>
      <c r="AH17" s="242"/>
      <c r="AI17" s="242"/>
      <c r="AJ17" s="242"/>
      <c r="AK17" s="242"/>
      <c r="AL17" s="242"/>
    </row>
    <row r="18" spans="2:38" x14ac:dyDescent="0.25">
      <c r="AF18" s="242"/>
      <c r="AG18" s="242"/>
      <c r="AH18" s="242"/>
      <c r="AI18" s="242"/>
      <c r="AJ18" s="242"/>
      <c r="AK18" s="242"/>
      <c r="AL18" s="242"/>
    </row>
    <row r="19" spans="2:38" x14ac:dyDescent="0.25">
      <c r="AF19" s="242"/>
      <c r="AG19" s="242"/>
      <c r="AH19" s="242"/>
      <c r="AI19" s="242"/>
      <c r="AJ19" s="242"/>
      <c r="AK19" s="242"/>
      <c r="AL19" s="242"/>
    </row>
    <row r="30" spans="2:38" x14ac:dyDescent="0.25">
      <c r="B30" s="243" t="s">
        <v>667</v>
      </c>
    </row>
    <row r="31" spans="2:38" x14ac:dyDescent="0.25">
      <c r="B31" s="359" t="str">
        <f ca="1">IF(D6="Angus","Please note that the increase in Angus Home Care figures between 2013 and 2014 is due to extra data being captured, and should not be treated as a genuine increase in Home Care provision","")</f>
        <v/>
      </c>
    </row>
    <row r="33" spans="2:26" s="356" customFormat="1" ht="18.75" customHeight="1" x14ac:dyDescent="0.25">
      <c r="B33" s="355" t="s">
        <v>706</v>
      </c>
    </row>
    <row r="35" spans="2:26" x14ac:dyDescent="0.25">
      <c r="B35" s="9" t="s">
        <v>99</v>
      </c>
      <c r="C35" s="10">
        <v>33</v>
      </c>
      <c r="D35" s="10" t="str">
        <f ca="1">OFFSET('Home Care data'!$B$1,'1. Key Points'!C35,0)</f>
        <v>Scotland</v>
      </c>
      <c r="E35" s="10"/>
      <c r="F35" s="10"/>
      <c r="G35" s="10"/>
    </row>
    <row r="37" spans="2:26" s="245" customFormat="1" x14ac:dyDescent="0.25">
      <c r="B37" s="282" t="s">
        <v>10</v>
      </c>
      <c r="C37" s="280" t="s">
        <v>640</v>
      </c>
      <c r="D37" s="280" t="s">
        <v>641</v>
      </c>
      <c r="E37" s="280" t="s">
        <v>642</v>
      </c>
      <c r="F37" s="280" t="s">
        <v>643</v>
      </c>
      <c r="G37" s="280" t="s">
        <v>644</v>
      </c>
      <c r="H37" s="280" t="s">
        <v>645</v>
      </c>
      <c r="I37" s="280" t="s">
        <v>646</v>
      </c>
      <c r="J37" s="280" t="s">
        <v>634</v>
      </c>
      <c r="K37" s="280" t="s">
        <v>633</v>
      </c>
      <c r="L37" s="280" t="s">
        <v>703</v>
      </c>
    </row>
    <row r="38" spans="2:26" x14ac:dyDescent="0.25">
      <c r="B38" s="272" t="s">
        <v>41</v>
      </c>
      <c r="C38" s="273">
        <f ca="1">MROUND(VLOOKUP($D$35,'Direct Payments data'!$A$2:$S$35,'1. Key Points'!Q$38,FALSE),10)</f>
        <v>1830</v>
      </c>
      <c r="D38" s="273">
        <f ca="1">MROUND(VLOOKUP($D$35,'Direct Payments data'!$A$2:$S$35,'1. Key Points'!R$38,FALSE),10)</f>
        <v>2230</v>
      </c>
      <c r="E38" s="273">
        <f ca="1">MROUND(VLOOKUP($D$35,'Direct Payments data'!$A$2:$S$35,'1. Key Points'!S$38,FALSE),10)</f>
        <v>2610</v>
      </c>
      <c r="F38" s="273">
        <f ca="1">MROUND(VLOOKUP($D$35,'Direct Payments data'!$A$2:$S$35,'1. Key Points'!T$38,FALSE),10)</f>
        <v>3020</v>
      </c>
      <c r="G38" s="273">
        <f ca="1">MROUND(VLOOKUP($D$35,'Direct Payments data'!$A$2:$S$35,'1. Key Points'!U$38,FALSE),10)</f>
        <v>3680</v>
      </c>
      <c r="H38" s="273">
        <f ca="1">MROUND(VLOOKUP($D$35,'Direct Payments data'!$A$2:$S$35,'1. Key Points'!V$38,FALSE),10)</f>
        <v>4390</v>
      </c>
      <c r="I38" s="273">
        <f ca="1">MROUND(VLOOKUP($D$35,'Direct Payments data'!$A$2:$S$35,'1. Key Points'!W$38,FALSE),10)</f>
        <v>5050</v>
      </c>
      <c r="J38" s="273">
        <f ca="1">MROUND(VLOOKUP($D$35,'Direct Payments data'!$A$2:$S$35,'1. Key Points'!X$38,FALSE),10)</f>
        <v>5400</v>
      </c>
      <c r="K38" s="273">
        <f ca="1">MROUND(VLOOKUP($D$35,'Direct Payments data'!$A$2:$S$35,'1. Key Points'!Y$38,FALSE),10)</f>
        <v>6010</v>
      </c>
      <c r="L38" s="273">
        <f ca="1">MROUND(VLOOKUP($D$35,'Direct Payments data'!$A$2:$S$35,'1. Key Points'!Z$38,FALSE),10)</f>
        <v>6450</v>
      </c>
      <c r="Q38" s="10">
        <v>8</v>
      </c>
      <c r="R38" s="10">
        <v>9</v>
      </c>
      <c r="S38" s="10">
        <v>10</v>
      </c>
      <c r="T38" s="10">
        <v>11</v>
      </c>
      <c r="U38" s="10">
        <v>12</v>
      </c>
      <c r="V38" s="10">
        <v>13</v>
      </c>
      <c r="W38" s="10">
        <v>14</v>
      </c>
      <c r="X38" s="10">
        <v>15</v>
      </c>
      <c r="Y38" s="10">
        <v>16</v>
      </c>
      <c r="Z38" s="10">
        <v>17</v>
      </c>
    </row>
    <row r="39" spans="2:26" x14ac:dyDescent="0.25">
      <c r="B39" s="272" t="s">
        <v>687</v>
      </c>
      <c r="C39" s="281">
        <f ca="1">MROUND(VLOOKUP($D$35,'Direct Payments data'!$A$38:$S$70,'1. Key Points'!Q$38,FALSE)/1000,0.1)</f>
        <v>17.900000000000002</v>
      </c>
      <c r="D39" s="281">
        <f ca="1">MROUND(VLOOKUP($D$35,'Direct Payments data'!$A$38:$S$70,'1. Key Points'!R$38,FALSE)/1000,0.1)</f>
        <v>24.3</v>
      </c>
      <c r="E39" s="281">
        <f ca="1">MROUND(VLOOKUP($D$35,'Direct Payments data'!$A$38:$S$70,'1. Key Points'!S$38,FALSE)/1000,0.1)</f>
        <v>28.8</v>
      </c>
      <c r="F39" s="281">
        <f ca="1">MROUND(VLOOKUP($D$35,'Direct Payments data'!$A$38:$S$70,'1. Key Points'!T$38,FALSE)/1000,0.1)</f>
        <v>33</v>
      </c>
      <c r="G39" s="281">
        <f ca="1">MROUND(VLOOKUP($D$35,'Direct Payments data'!$A$38:$S$70,'1. Key Points'!U$38,FALSE)/1000,0.1)</f>
        <v>39.800000000000004</v>
      </c>
      <c r="H39" s="281">
        <f ca="1">MROUND(VLOOKUP($D$35,'Direct Payments data'!$A$38:$S$70,'1. Key Points'!V$38,FALSE)/1000,0.1)</f>
        <v>50.2</v>
      </c>
      <c r="I39" s="281">
        <f ca="1">MROUND(VLOOKUP($D$35,'Direct Payments data'!$A$38:$S$70,'1. Key Points'!W$38,FALSE)/1000,0.1)</f>
        <v>59.400000000000006</v>
      </c>
      <c r="J39" s="281">
        <f ca="1">MROUND(VLOOKUP($D$35,'Direct Payments data'!$A$38:$S$70,'1. Key Points'!X$38,FALSE)/1000,0.1)</f>
        <v>66</v>
      </c>
      <c r="K39" s="281">
        <f ca="1">MROUND(VLOOKUP($D$35,'Direct Payments data'!$A$38:$S$70,'1. Key Points'!Y$38,FALSE)/1000,0.1)</f>
        <v>76.100000000000009</v>
      </c>
      <c r="L39" s="281">
        <f ca="1">MROUND(VLOOKUP($D$35,'Direct Payments data'!$A$38:$S$70,'1. Key Points'!Z$38,FALSE)/1000,0.1)</f>
        <v>86.100000000000009</v>
      </c>
      <c r="Q39" s="10"/>
      <c r="R39" s="10"/>
      <c r="S39" s="10"/>
      <c r="T39" s="10"/>
      <c r="U39" s="10"/>
      <c r="V39" s="10"/>
      <c r="W39" s="10"/>
      <c r="X39" s="10"/>
      <c r="Y39" s="10"/>
      <c r="Z39" s="10"/>
    </row>
    <row r="40" spans="2:26" s="10" customFormat="1" x14ac:dyDescent="0.25">
      <c r="Q40" s="10" t="s">
        <v>24</v>
      </c>
      <c r="R40" s="10" t="s">
        <v>741</v>
      </c>
    </row>
    <row r="41" spans="2:26" x14ac:dyDescent="0.25">
      <c r="Q41" s="165" t="s">
        <v>59</v>
      </c>
      <c r="R41" s="165" t="s">
        <v>737</v>
      </c>
      <c r="S41" s="10"/>
      <c r="T41" s="10"/>
      <c r="U41" s="10"/>
      <c r="V41" s="10"/>
      <c r="W41" s="10"/>
      <c r="X41" s="10"/>
      <c r="Y41" s="10"/>
      <c r="Z41" s="10"/>
    </row>
    <row r="42" spans="2:26" x14ac:dyDescent="0.25">
      <c r="Q42" s="165" t="s">
        <v>74</v>
      </c>
      <c r="R42" s="165" t="s">
        <v>742</v>
      </c>
      <c r="S42" s="10"/>
      <c r="T42" s="10"/>
      <c r="U42" s="10"/>
      <c r="V42" s="10"/>
      <c r="W42" s="10"/>
      <c r="X42" s="10"/>
      <c r="Y42" s="10"/>
      <c r="Z42" s="10"/>
    </row>
    <row r="43" spans="2:26" x14ac:dyDescent="0.25">
      <c r="Q43" s="10"/>
      <c r="R43" s="10"/>
      <c r="S43" s="10"/>
      <c r="T43" s="10"/>
      <c r="U43" s="10"/>
      <c r="V43" s="10"/>
      <c r="W43" s="10"/>
      <c r="X43" s="10"/>
      <c r="Y43" s="10"/>
      <c r="Z43" s="10"/>
    </row>
    <row r="44" spans="2:26" x14ac:dyDescent="0.25">
      <c r="Q44" s="10"/>
      <c r="R44" s="10"/>
      <c r="S44" s="10"/>
      <c r="T44" s="10"/>
      <c r="U44" s="10"/>
      <c r="V44" s="10"/>
      <c r="W44" s="10"/>
      <c r="X44" s="10"/>
      <c r="Y44" s="10"/>
      <c r="Z44" s="10"/>
    </row>
    <row r="61" spans="2:2" x14ac:dyDescent="0.25">
      <c r="B61" s="243" t="s">
        <v>665</v>
      </c>
    </row>
    <row r="62" spans="2:2" x14ac:dyDescent="0.25">
      <c r="B62" s="359" t="str">
        <f ca="1">IF(D35="Scotland",R40,IF(D35="East Renfrewshire",R41,IF(D35="Scottish Borders",R42,"")))</f>
        <v>**Scotland-level figures for Direct Payments for 2014/15 have been adjusted to account for missing data from East Renfrewshire council.</v>
      </c>
    </row>
  </sheetData>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Drop Down 1">
              <controlPr defaultSize="0" autoLine="0" autoPict="0">
                <anchor moveWithCells="1" sizeWithCells="1">
                  <from>
                    <xdr:col>2</xdr:col>
                    <xdr:colOff>47625</xdr:colOff>
                    <xdr:row>4</xdr:row>
                    <xdr:rowOff>152400</xdr:rowOff>
                  </from>
                  <to>
                    <xdr:col>5</xdr:col>
                    <xdr:colOff>104775</xdr:colOff>
                    <xdr:row>6</xdr:row>
                    <xdr:rowOff>85725</xdr:rowOff>
                  </to>
                </anchor>
              </controlPr>
            </control>
          </mc:Choice>
        </mc:AlternateContent>
        <mc:AlternateContent xmlns:mc="http://schemas.openxmlformats.org/markup-compatibility/2006">
          <mc:Choice Requires="x14">
            <control shapeId="4099" r:id="rId5" name="Drop Down 3">
              <controlPr defaultSize="0" autoLine="0" autoPict="0">
                <anchor moveWithCells="1" sizeWithCells="1">
                  <from>
                    <xdr:col>2</xdr:col>
                    <xdr:colOff>47625</xdr:colOff>
                    <xdr:row>33</xdr:row>
                    <xdr:rowOff>142875</xdr:rowOff>
                  </from>
                  <to>
                    <xdr:col>4</xdr:col>
                    <xdr:colOff>523875</xdr:colOff>
                    <xdr:row>35</xdr:row>
                    <xdr:rowOff>57150</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IV432"/>
  <sheetViews>
    <sheetView zoomScale="85" zoomScaleNormal="85" workbookViewId="0"/>
  </sheetViews>
  <sheetFormatPr defaultRowHeight="15.75" x14ac:dyDescent="0.25"/>
  <cols>
    <col min="1" max="1" width="1.42578125" style="250" customWidth="1"/>
    <col min="2" max="2" width="31.42578125" style="250" customWidth="1"/>
    <col min="3" max="5" width="14.140625" style="250" customWidth="1"/>
    <col min="6" max="6" width="14" style="250" customWidth="1"/>
    <col min="7" max="7" width="27" style="250" customWidth="1"/>
    <col min="8" max="9" width="12.42578125" style="250" bestFit="1" customWidth="1"/>
    <col min="10" max="11" width="10.5703125" style="255" customWidth="1"/>
    <col min="12" max="25" width="1.42578125" style="255" customWidth="1"/>
    <col min="26" max="26" width="3" style="255" customWidth="1"/>
    <col min="27" max="42" width="2.7109375" style="255" customWidth="1"/>
    <col min="43" max="46" width="3" style="255" customWidth="1"/>
    <col min="47" max="50" width="6.7109375" style="255" customWidth="1"/>
    <col min="51" max="16384" width="9.140625" style="255"/>
  </cols>
  <sheetData>
    <row r="1" spans="1:25" ht="21" x14ac:dyDescent="0.35">
      <c r="B1" s="251" t="s">
        <v>673</v>
      </c>
    </row>
    <row r="2" spans="1:25" s="9" customFormat="1" x14ac:dyDescent="0.25">
      <c r="B2" s="14" t="s">
        <v>877</v>
      </c>
      <c r="L2" s="10"/>
      <c r="M2" s="10"/>
      <c r="N2" s="10"/>
      <c r="O2" s="10"/>
      <c r="P2" s="10"/>
      <c r="Q2" s="10"/>
      <c r="R2" s="10"/>
      <c r="S2" s="10"/>
      <c r="T2" s="10"/>
      <c r="U2" s="10"/>
      <c r="V2" s="10"/>
      <c r="W2" s="10"/>
      <c r="X2" s="10"/>
      <c r="Y2" s="10"/>
    </row>
    <row r="4" spans="1:25" s="364" customFormat="1" ht="18.75" x14ac:dyDescent="0.25">
      <c r="A4" s="360"/>
      <c r="B4" s="361" t="s">
        <v>778</v>
      </c>
      <c r="C4" s="362"/>
      <c r="D4" s="362"/>
      <c r="E4" s="362"/>
      <c r="F4" s="362"/>
      <c r="G4" s="362"/>
      <c r="H4" s="362"/>
      <c r="I4" s="362"/>
      <c r="J4" s="363"/>
      <c r="K4" s="363"/>
      <c r="L4" s="363"/>
      <c r="M4" s="363"/>
      <c r="N4" s="363"/>
    </row>
    <row r="5" spans="1:25" x14ac:dyDescent="0.25">
      <c r="I5" s="255"/>
      <c r="K5" s="255">
        <v>4</v>
      </c>
      <c r="L5" s="255">
        <v>5</v>
      </c>
      <c r="M5" s="255">
        <v>6</v>
      </c>
      <c r="N5" s="255">
        <v>7</v>
      </c>
      <c r="O5" s="255">
        <v>8</v>
      </c>
      <c r="P5" s="255">
        <v>9</v>
      </c>
      <c r="Q5" s="255">
        <v>10</v>
      </c>
      <c r="R5" s="255">
        <v>11</v>
      </c>
      <c r="S5" s="255">
        <v>12</v>
      </c>
      <c r="T5" s="255">
        <v>13</v>
      </c>
      <c r="U5" s="255">
        <v>14</v>
      </c>
      <c r="V5" s="255">
        <v>15</v>
      </c>
      <c r="W5" s="255">
        <v>16</v>
      </c>
      <c r="X5" s="255">
        <v>17</v>
      </c>
      <c r="Y5" s="255">
        <v>18</v>
      </c>
    </row>
    <row r="6" spans="1:25" x14ac:dyDescent="0.25">
      <c r="B6" s="250" t="s">
        <v>882</v>
      </c>
      <c r="C6" s="255">
        <v>33</v>
      </c>
      <c r="D6" s="255" t="str">
        <f ca="1">OFFSET('Home Care data'!$B$1,'2. Summary'!C6,0)</f>
        <v>Scotland</v>
      </c>
      <c r="E6" s="307"/>
      <c r="F6" s="255">
        <v>3</v>
      </c>
      <c r="G6" s="255">
        <f ca="1">OFFSET('Summary Data'!$B$467,'2. Summary'!F6,0)</f>
        <v>2015</v>
      </c>
      <c r="H6" s="255"/>
      <c r="I6" s="255"/>
      <c r="K6" s="255">
        <v>3</v>
      </c>
      <c r="L6" s="255">
        <v>4</v>
      </c>
      <c r="M6" s="255">
        <v>5</v>
      </c>
      <c r="N6" s="255">
        <v>6</v>
      </c>
      <c r="O6" s="255">
        <v>7</v>
      </c>
      <c r="P6" s="255">
        <v>8</v>
      </c>
      <c r="Q6" s="255">
        <v>9</v>
      </c>
      <c r="R6" s="255">
        <v>10</v>
      </c>
      <c r="S6" s="255">
        <v>11</v>
      </c>
      <c r="T6" s="255">
        <v>12</v>
      </c>
      <c r="U6" s="255">
        <v>13</v>
      </c>
      <c r="V6" s="255">
        <v>14</v>
      </c>
      <c r="W6" s="255">
        <v>15</v>
      </c>
      <c r="X6" s="255">
        <v>16</v>
      </c>
      <c r="Y6" s="255">
        <v>17</v>
      </c>
    </row>
    <row r="7" spans="1:25" ht="15.75" customHeight="1" x14ac:dyDescent="0.25">
      <c r="H7" s="253"/>
      <c r="I7" s="255"/>
      <c r="K7" s="255">
        <v>2001</v>
      </c>
      <c r="L7" s="255">
        <v>2002</v>
      </c>
      <c r="M7" s="255">
        <v>2003</v>
      </c>
      <c r="N7" s="255">
        <v>2004</v>
      </c>
      <c r="O7" s="255">
        <v>2005</v>
      </c>
      <c r="P7" s="255">
        <v>2006</v>
      </c>
      <c r="Q7" s="255">
        <v>2007</v>
      </c>
      <c r="R7" s="255">
        <v>2008</v>
      </c>
      <c r="S7" s="255">
        <v>2009</v>
      </c>
      <c r="T7" s="255">
        <v>2010</v>
      </c>
      <c r="U7" s="255">
        <v>2011</v>
      </c>
      <c r="V7" s="255">
        <v>2012</v>
      </c>
      <c r="W7" s="255">
        <v>2013</v>
      </c>
      <c r="X7" s="255">
        <v>2014</v>
      </c>
      <c r="Y7" s="255">
        <v>2015</v>
      </c>
    </row>
    <row r="8" spans="1:25" x14ac:dyDescent="0.25">
      <c r="I8" s="255"/>
      <c r="J8" s="255" t="s">
        <v>592</v>
      </c>
      <c r="K8" s="354">
        <f ca="1">VLOOKUP($D$6,'Home Care data'!$B$72:$S$104,'2. Summary'!K5,FALSE)</f>
        <v>65533</v>
      </c>
      <c r="L8" s="354">
        <f ca="1">VLOOKUP($D$6,'Home Care data'!$B$72:$S$104,'2. Summary'!L5,FALSE)</f>
        <v>64546</v>
      </c>
      <c r="M8" s="354">
        <f ca="1">VLOOKUP($D$6,'Home Care data'!$B$72:$S$104,'2. Summary'!M5,FALSE)</f>
        <v>67266</v>
      </c>
      <c r="N8" s="354">
        <f ca="1">VLOOKUP($D$6,'Home Care data'!$B$72:$S$104,'2. Summary'!N5,FALSE)</f>
        <v>69986</v>
      </c>
      <c r="O8" s="354">
        <f ca="1">VLOOKUP($D$6,'Home Care data'!$B$72:$S$104,'2. Summary'!O5,FALSE)</f>
        <v>71094</v>
      </c>
      <c r="P8" s="354">
        <f ca="1">VLOOKUP($D$6,'Home Care data'!$B$72:$S$104,'2. Summary'!P5,FALSE)</f>
        <v>70657</v>
      </c>
      <c r="Q8" s="354">
        <f ca="1">VLOOKUP($D$6,'Home Care data'!$B$72:$S$104,'2. Summary'!Q5,FALSE)</f>
        <v>70710</v>
      </c>
      <c r="R8" s="354">
        <f ca="1">VLOOKUP($D$6,'Home Care data'!$B$72:$S$104,'2. Summary'!R5,FALSE)</f>
        <v>68759</v>
      </c>
      <c r="S8" s="354">
        <f ca="1">VLOOKUP($D$6,'Home Care data'!$B$72:$S$104,'2. Summary'!S5,FALSE)</f>
        <v>68331</v>
      </c>
      <c r="T8" s="354">
        <f ca="1">VLOOKUP($D$6,'Home Care data'!$B$72:$S$104,'2. Summary'!T5,FALSE)</f>
        <v>66224</v>
      </c>
      <c r="U8" s="354">
        <f ca="1">VLOOKUP($D$6,'Home Care data'!$B$72:$S$104,'2. Summary'!U5,FALSE)</f>
        <v>63460</v>
      </c>
      <c r="V8" s="354">
        <f ca="1">VLOOKUP($D$6,'Home Care data'!$B$72:$S$104,'2. Summary'!V5,FALSE)</f>
        <v>62832</v>
      </c>
      <c r="W8" s="354">
        <f ca="1">VLOOKUP($D$6,'Home Care data'!$B$72:$S$104,'2. Summary'!W5,FALSE)</f>
        <v>61068</v>
      </c>
      <c r="X8" s="354">
        <f ca="1">VLOOKUP($D$6,'Home Care data'!$B$72:$S$104,'2. Summary'!X5,FALSE)</f>
        <v>61735</v>
      </c>
      <c r="Y8" s="354">
        <f ca="1">VLOOKUP($D$6,'Home Care data'!$B$72:$S$104,'2. Summary'!Y5,FALSE)</f>
        <v>61501</v>
      </c>
    </row>
    <row r="9" spans="1:25" ht="15.75" customHeight="1" x14ac:dyDescent="0.25">
      <c r="I9" s="255"/>
      <c r="J9" s="255" t="s">
        <v>10</v>
      </c>
      <c r="K9" s="354">
        <f ca="1">VLOOKUP($D$6,'Direct Payments data'!$A$3:$Q$35,'2. Summary'!K6,FALSE)</f>
        <v>207</v>
      </c>
      <c r="L9" s="354">
        <f ca="1">VLOOKUP($D$6,'Direct Payments data'!$A$3:$Q$35,'2. Summary'!L6,FALSE)</f>
        <v>292</v>
      </c>
      <c r="M9" s="354">
        <f ca="1">VLOOKUP($D$6,'Direct Payments data'!$A$3:$Q$35,'2. Summary'!M6,FALSE)</f>
        <v>534</v>
      </c>
      <c r="N9" s="354">
        <f ca="1">VLOOKUP($D$6,'Direct Payments data'!$A$3:$Q$35,'2. Summary'!N6,FALSE)</f>
        <v>912</v>
      </c>
      <c r="O9" s="354">
        <f ca="1">VLOOKUP($D$6,'Direct Payments data'!$A$3:$Q$35,'2. Summary'!O6,FALSE)</f>
        <v>1438</v>
      </c>
      <c r="P9" s="354">
        <f ca="1">VLOOKUP($D$6,'Direct Payments data'!$A$3:$Q$35,'2. Summary'!P6,FALSE)</f>
        <v>1829</v>
      </c>
      <c r="Q9" s="354">
        <f ca="1">VLOOKUP($D$6,'Direct Payments data'!$A$3:$Q$35,'2. Summary'!Q6,FALSE)</f>
        <v>2233</v>
      </c>
      <c r="R9" s="354">
        <f ca="1">VLOOKUP($D$6,'Direct Payments data'!$A$3:$Q$35,'2. Summary'!R6,FALSE)</f>
        <v>2605</v>
      </c>
      <c r="S9" s="354">
        <f ca="1">VLOOKUP($D$6,'Direct Payments data'!$A$3:$Q$35,'2. Summary'!S6,FALSE)</f>
        <v>3017</v>
      </c>
      <c r="T9" s="354">
        <f ca="1">VLOOKUP($D$6,'Direct Payments data'!$A$3:$Q$35,'2. Summary'!T6,FALSE)</f>
        <v>3678</v>
      </c>
      <c r="U9" s="354">
        <f ca="1">VLOOKUP($D$6,'Direct Payments data'!$A$3:$Q$35,'2. Summary'!U6,FALSE)</f>
        <v>4392</v>
      </c>
      <c r="V9" s="354">
        <f ca="1">VLOOKUP($D$6,'Direct Payments data'!$A$3:$Q$35,'2. Summary'!V6,FALSE)</f>
        <v>5049</v>
      </c>
      <c r="W9" s="354">
        <f ca="1">VLOOKUP($D$6,'Direct Payments data'!$A$3:$Q$35,'2. Summary'!W6,FALSE)</f>
        <v>5403</v>
      </c>
      <c r="X9" s="354">
        <f ca="1">VLOOKUP($D$6,'Direct Payments data'!$A$3:$Q$35,'2. Summary'!X6,FALSE)</f>
        <v>6009</v>
      </c>
      <c r="Y9" s="354">
        <f ca="1">VLOOKUP($D$6,'Direct Payments data'!$A$3:$Q$35,'2. Summary'!Y6,FALSE)</f>
        <v>6452.7639225181601</v>
      </c>
    </row>
    <row r="10" spans="1:25" ht="15.75" customHeight="1" x14ac:dyDescent="0.25">
      <c r="P10" s="259"/>
    </row>
    <row r="11" spans="1:25" ht="16.5" customHeight="1" x14ac:dyDescent="0.25">
      <c r="O11" s="260"/>
      <c r="P11" s="259"/>
    </row>
    <row r="12" spans="1:25" x14ac:dyDescent="0.25">
      <c r="P12" s="259"/>
    </row>
    <row r="13" spans="1:25" ht="15.75" customHeight="1" x14ac:dyDescent="0.25">
      <c r="P13" s="260"/>
    </row>
    <row r="26" spans="1:17" s="364" customFormat="1" ht="18.75" x14ac:dyDescent="0.25">
      <c r="A26" s="360"/>
      <c r="B26" s="361" t="s">
        <v>745</v>
      </c>
      <c r="C26" s="362"/>
      <c r="D26" s="362"/>
      <c r="E26" s="362"/>
      <c r="F26" s="362"/>
      <c r="G26" s="362"/>
      <c r="H26" s="362"/>
      <c r="I26" s="362"/>
      <c r="J26" s="363"/>
      <c r="K26" s="363"/>
      <c r="L26" s="363"/>
      <c r="M26" s="363"/>
      <c r="N26" s="363"/>
    </row>
    <row r="27" spans="1:17" x14ac:dyDescent="0.25">
      <c r="O27" s="255" t="s">
        <v>770</v>
      </c>
      <c r="P27" s="259">
        <f ca="1">MROUND(VLOOKUP($G$28&amp;$D$28,'Summary Data'!$A$3:$K$101,Q27,FALSE),10)</f>
        <v>122730</v>
      </c>
      <c r="Q27" s="255">
        <v>6</v>
      </c>
    </row>
    <row r="28" spans="1:17" x14ac:dyDescent="0.25">
      <c r="B28" s="250" t="s">
        <v>882</v>
      </c>
      <c r="C28" s="255">
        <v>33</v>
      </c>
      <c r="D28" s="255" t="str">
        <f ca="1">OFFSET('Home Care data'!$B$1,'2. Summary'!C28,0)</f>
        <v>Scotland</v>
      </c>
      <c r="E28" s="255"/>
      <c r="F28" s="255">
        <v>3</v>
      </c>
      <c r="G28" s="255">
        <f ca="1">OFFSET('Summary Data'!$B$467,'2. Summary'!F28,0)</f>
        <v>2015</v>
      </c>
      <c r="H28" s="255"/>
      <c r="I28" s="255"/>
      <c r="O28" s="255" t="s">
        <v>746</v>
      </c>
      <c r="P28" s="259">
        <f ca="1">MROUND(VLOOKUP($G$28&amp;$D$28,'Summary Data'!$A$3:$K$101,Q28,FALSE),10)</f>
        <v>108440</v>
      </c>
      <c r="Q28" s="255">
        <v>11</v>
      </c>
    </row>
    <row r="29" spans="1:17" ht="15.75" customHeight="1" x14ac:dyDescent="0.25">
      <c r="H29" s="253"/>
      <c r="O29" s="255" t="s">
        <v>8</v>
      </c>
      <c r="P29" s="259">
        <f ca="1">MROUND(VLOOKUP($G$28&amp;$D$28,'Summary Data'!$A$3:$K$101,Q29,FALSE),10)</f>
        <v>61500</v>
      </c>
      <c r="Q29" s="255">
        <v>5</v>
      </c>
    </row>
    <row r="30" spans="1:17" x14ac:dyDescent="0.25">
      <c r="O30" s="255" t="s">
        <v>747</v>
      </c>
      <c r="P30" s="259">
        <f ca="1">MROUND(VLOOKUP($G$28&amp;$D$28,'Summary Data'!$A$3:$K$101,Q30,FALSE),10)</f>
        <v>35180</v>
      </c>
      <c r="Q30" s="255">
        <v>10</v>
      </c>
    </row>
    <row r="31" spans="1:17" ht="15.75" customHeight="1" x14ac:dyDescent="0.25">
      <c r="O31" s="255" t="s">
        <v>765</v>
      </c>
      <c r="P31" s="259">
        <f ca="1">MROUND(VLOOKUP($G$28&amp;$D$28,'Summary Data'!$A$3:$K$101,Q31,FALSE),10)</f>
        <v>18030</v>
      </c>
      <c r="Q31" s="255">
        <v>8</v>
      </c>
    </row>
    <row r="32" spans="1:17" ht="15.75" customHeight="1" x14ac:dyDescent="0.25">
      <c r="O32" s="255" t="s">
        <v>768</v>
      </c>
      <c r="P32" s="259">
        <f ca="1">MROUND(VLOOKUP($G$28&amp;$D$28,'Summary Data'!$A$3:$K$101,Q32,FALSE),10)</f>
        <v>7640</v>
      </c>
      <c r="Q32" s="255">
        <v>7</v>
      </c>
    </row>
    <row r="33" spans="2:17" ht="16.5" customHeight="1" x14ac:dyDescent="0.25">
      <c r="O33" s="260" t="s">
        <v>773</v>
      </c>
      <c r="P33" s="259">
        <f ca="1">MROUND(VLOOKUP($G$28&amp;$D$28,'Summary Data'!$A$3:$K$101,Q33,FALSE),10)</f>
        <v>6450</v>
      </c>
      <c r="Q33" s="255">
        <v>9</v>
      </c>
    </row>
    <row r="34" spans="2:17" x14ac:dyDescent="0.25">
      <c r="P34" s="259">
        <f ca="1">MROUND(VLOOKUP($G$28&amp;$D$28,'Summary Data'!$A$3:$K$101,Q34,FALSE),10)</f>
        <v>205430</v>
      </c>
      <c r="Q34" s="255">
        <v>4</v>
      </c>
    </row>
    <row r="35" spans="2:17" ht="15.75" customHeight="1" x14ac:dyDescent="0.25">
      <c r="P35" s="260" t="s">
        <v>666</v>
      </c>
    </row>
    <row r="36" spans="2:17" x14ac:dyDescent="0.25">
      <c r="P36" s="255" t="str">
        <f ca="1">P37&amp;P35</f>
        <v>205,430 unique social care clients*</v>
      </c>
    </row>
    <row r="37" spans="2:17" x14ac:dyDescent="0.25">
      <c r="P37" s="255" t="str">
        <f ca="1">TEXT(P34,"0,000")</f>
        <v>205,430</v>
      </c>
    </row>
    <row r="45" spans="2:17" ht="7.5" customHeight="1" x14ac:dyDescent="0.25"/>
    <row r="46" spans="2:17" ht="5.25" customHeight="1" x14ac:dyDescent="0.25"/>
    <row r="47" spans="2:17" ht="5.25" customHeight="1" x14ac:dyDescent="0.25"/>
    <row r="48" spans="2:17" ht="15" customHeight="1" x14ac:dyDescent="0.25">
      <c r="B48" s="310" t="s">
        <v>732</v>
      </c>
    </row>
    <row r="49" spans="1:36" ht="16.5" customHeight="1" x14ac:dyDescent="0.25">
      <c r="B49" s="250" t="s">
        <v>744</v>
      </c>
    </row>
    <row r="50" spans="1:36" ht="16.5" customHeight="1" x14ac:dyDescent="0.25">
      <c r="B50" s="250" t="s">
        <v>769</v>
      </c>
    </row>
    <row r="51" spans="1:36" ht="16.5" customHeight="1" x14ac:dyDescent="0.25">
      <c r="B51" s="250" t="s">
        <v>767</v>
      </c>
    </row>
    <row r="52" spans="1:36" ht="16.5" customHeight="1" x14ac:dyDescent="0.25">
      <c r="B52" s="250" t="s">
        <v>743</v>
      </c>
      <c r="C52" s="311"/>
      <c r="D52" s="311"/>
      <c r="E52" s="311"/>
      <c r="F52" s="311"/>
      <c r="G52" s="311"/>
      <c r="H52" s="311"/>
    </row>
    <row r="54" spans="1:36" s="364" customFormat="1" ht="18.75" customHeight="1" x14ac:dyDescent="0.25">
      <c r="A54" s="360"/>
      <c r="B54" s="361" t="s">
        <v>707</v>
      </c>
      <c r="C54" s="362"/>
      <c r="D54" s="362"/>
      <c r="E54" s="362"/>
      <c r="F54" s="362"/>
      <c r="G54" s="362"/>
      <c r="H54" s="362"/>
      <c r="I54" s="362"/>
      <c r="J54" s="363"/>
      <c r="K54" s="363"/>
      <c r="L54" s="363"/>
      <c r="M54" s="363"/>
      <c r="N54" s="363"/>
    </row>
    <row r="55" spans="1:36" x14ac:dyDescent="0.25">
      <c r="P55" s="255">
        <v>2</v>
      </c>
      <c r="Q55" s="255">
        <v>3</v>
      </c>
      <c r="R55" s="255">
        <v>4</v>
      </c>
      <c r="S55" s="255">
        <v>1</v>
      </c>
    </row>
    <row r="56" spans="1:36" x14ac:dyDescent="0.25">
      <c r="B56" s="250" t="s">
        <v>882</v>
      </c>
      <c r="C56" s="255">
        <v>33</v>
      </c>
      <c r="D56" s="255" t="str">
        <f ca="1">OFFSET('Home Care data'!$B$1,'2. Summary'!C56,0)</f>
        <v>Scotland</v>
      </c>
      <c r="E56" s="255"/>
      <c r="F56" s="255"/>
      <c r="G56" s="255">
        <v>2015</v>
      </c>
      <c r="H56" s="255"/>
      <c r="I56" s="255"/>
      <c r="AA56" s="307"/>
      <c r="AB56" s="307"/>
      <c r="AC56" s="307"/>
      <c r="AD56" s="307"/>
      <c r="AE56" s="307"/>
      <c r="AF56" s="307"/>
      <c r="AG56" s="307"/>
      <c r="AH56" s="307"/>
      <c r="AI56" s="307"/>
      <c r="AJ56" s="307"/>
    </row>
    <row r="57" spans="1:36" x14ac:dyDescent="0.25">
      <c r="AA57" s="307"/>
      <c r="AB57" s="307"/>
      <c r="AC57" s="307"/>
      <c r="AD57" s="307"/>
      <c r="AE57" s="307"/>
      <c r="AF57" s="307"/>
      <c r="AG57" s="307"/>
      <c r="AH57" s="307"/>
      <c r="AI57" s="307"/>
      <c r="AJ57" s="307"/>
    </row>
    <row r="58" spans="1:36" x14ac:dyDescent="0.25">
      <c r="B58" s="435" t="s">
        <v>890</v>
      </c>
      <c r="C58" s="437" t="s">
        <v>750</v>
      </c>
      <c r="D58" s="438"/>
      <c r="E58" s="438"/>
      <c r="F58" s="439"/>
      <c r="L58" s="255" t="s">
        <v>775</v>
      </c>
      <c r="M58" s="255" t="s">
        <v>776</v>
      </c>
      <c r="N58" s="255" t="s">
        <v>777</v>
      </c>
    </row>
    <row r="59" spans="1:36" ht="17.25" x14ac:dyDescent="0.25">
      <c r="B59" s="436"/>
      <c r="C59" s="335" t="s">
        <v>892</v>
      </c>
      <c r="D59" s="335" t="s">
        <v>893</v>
      </c>
      <c r="E59" s="335" t="s">
        <v>39</v>
      </c>
      <c r="F59" s="335" t="s">
        <v>657</v>
      </c>
      <c r="K59" s="255" t="s">
        <v>2</v>
      </c>
      <c r="L59" s="259">
        <f ca="1">C60</f>
        <v>2400</v>
      </c>
      <c r="M59" s="259">
        <f ca="1">D60</f>
        <v>24780</v>
      </c>
      <c r="N59" s="259">
        <f ca="1">E60</f>
        <v>50170</v>
      </c>
    </row>
    <row r="60" spans="1:36" x14ac:dyDescent="0.25">
      <c r="B60" s="327" t="s">
        <v>2</v>
      </c>
      <c r="C60" s="328">
        <f t="shared" ref="C60:F61" ca="1" si="0">P64</f>
        <v>2400</v>
      </c>
      <c r="D60" s="328">
        <f t="shared" ca="1" si="0"/>
        <v>24780</v>
      </c>
      <c r="E60" s="328">
        <f t="shared" ca="1" si="0"/>
        <v>50170</v>
      </c>
      <c r="F60" s="328">
        <f t="shared" ca="1" si="0"/>
        <v>77350</v>
      </c>
      <c r="G60" s="353"/>
      <c r="H60" s="353"/>
      <c r="I60" s="353"/>
      <c r="K60" s="255" t="s">
        <v>3</v>
      </c>
      <c r="L60" s="255">
        <f ca="1">C61*(-1)</f>
        <v>-1620</v>
      </c>
      <c r="M60" s="255">
        <f ca="1">D61*(-1)</f>
        <v>-24460</v>
      </c>
      <c r="N60" s="255">
        <f ca="1">E61*(-1)</f>
        <v>-101950</v>
      </c>
    </row>
    <row r="61" spans="1:36" x14ac:dyDescent="0.25">
      <c r="B61" s="327" t="s">
        <v>3</v>
      </c>
      <c r="C61" s="328">
        <f t="shared" ca="1" si="0"/>
        <v>1620</v>
      </c>
      <c r="D61" s="328">
        <f t="shared" ca="1" si="0"/>
        <v>24460</v>
      </c>
      <c r="E61" s="328">
        <f t="shared" ca="1" si="0"/>
        <v>101950</v>
      </c>
      <c r="F61" s="328">
        <f t="shared" ca="1" si="0"/>
        <v>128030</v>
      </c>
    </row>
    <row r="62" spans="1:36" x14ac:dyDescent="0.25">
      <c r="B62" s="333" t="s">
        <v>4</v>
      </c>
      <c r="C62" s="334">
        <f ca="1">P68</f>
        <v>4040</v>
      </c>
      <c r="D62" s="334">
        <f ca="1">Q68</f>
        <v>49250</v>
      </c>
      <c r="E62" s="334">
        <f ca="1">R68</f>
        <v>152130</v>
      </c>
      <c r="F62" s="334">
        <f ca="1">S68</f>
        <v>205430</v>
      </c>
    </row>
    <row r="63" spans="1:36" x14ac:dyDescent="0.25">
      <c r="O63" s="255" t="s">
        <v>1</v>
      </c>
      <c r="P63" s="255" t="s">
        <v>110</v>
      </c>
      <c r="Q63" s="255" t="s">
        <v>596</v>
      </c>
      <c r="R63" s="255" t="s">
        <v>6</v>
      </c>
      <c r="S63" s="255" t="s">
        <v>7</v>
      </c>
    </row>
    <row r="64" spans="1:36" x14ac:dyDescent="0.25">
      <c r="O64" s="255" t="s">
        <v>2</v>
      </c>
      <c r="P64" s="259">
        <f ca="1">MROUND(VLOOKUP($G$56&amp;$D$56,'Summary Data'!$A$479:$S$577,P$55+$T64,FALSE),10)</f>
        <v>2400</v>
      </c>
      <c r="Q64" s="259">
        <f ca="1">MROUND(VLOOKUP($G$56&amp;$D$56,'Summary Data'!$A$479:$S$577,Q$55+$T64,FALSE),10)</f>
        <v>24780</v>
      </c>
      <c r="R64" s="259">
        <f ca="1">MROUND(VLOOKUP($G$56&amp;$D$56,'Summary Data'!$A$479:$S$577,R$55+$T64,FALSE),10)</f>
        <v>50170</v>
      </c>
      <c r="S64" s="259">
        <f ca="1">MROUND(VLOOKUP($G$56&amp;$D$56,'Summary Data'!$A$479:$S$577,S$55+$T64,FALSE),10)</f>
        <v>77350</v>
      </c>
      <c r="T64" s="255">
        <v>7</v>
      </c>
    </row>
    <row r="65" spans="2:36" x14ac:dyDescent="0.25">
      <c r="O65" s="255" t="s">
        <v>3</v>
      </c>
      <c r="P65" s="259">
        <f ca="1">MROUND(VLOOKUP($G$56&amp;$D$56,'Summary Data'!$A$479:$S$577,P$55+$T65,FALSE),10)</f>
        <v>1620</v>
      </c>
      <c r="Q65" s="259">
        <f ca="1">MROUND(VLOOKUP($G$56&amp;$D$56,'Summary Data'!$A$479:$S$577,Q$55+$T65,FALSE),10)</f>
        <v>24460</v>
      </c>
      <c r="R65" s="259">
        <f ca="1">MROUND(VLOOKUP($G$56&amp;$D$56,'Summary Data'!$A$479:$S$577,R$55+$T65,FALSE),10)</f>
        <v>101950</v>
      </c>
      <c r="S65" s="259">
        <f ca="1">MROUND(VLOOKUP($G$56&amp;$D$56,'Summary Data'!$A$479:$S$577,S$55+$T65,FALSE),10)</f>
        <v>128030</v>
      </c>
      <c r="T65" s="255">
        <v>11</v>
      </c>
      <c r="AA65" s="307"/>
      <c r="AB65" s="307"/>
      <c r="AC65" s="307"/>
      <c r="AD65" s="307"/>
      <c r="AE65" s="307"/>
      <c r="AF65" s="307"/>
      <c r="AG65" s="307"/>
      <c r="AH65" s="307"/>
      <c r="AI65" s="307"/>
      <c r="AJ65" s="307"/>
    </row>
    <row r="66" spans="2:36" x14ac:dyDescent="0.25">
      <c r="P66" s="255">
        <v>10000</v>
      </c>
      <c r="Q66" s="255">
        <v>10000</v>
      </c>
      <c r="R66" s="255">
        <v>10000</v>
      </c>
      <c r="S66" s="255">
        <v>0</v>
      </c>
      <c r="AA66" s="307"/>
      <c r="AB66" s="307"/>
      <c r="AC66" s="307"/>
      <c r="AD66" s="307"/>
      <c r="AE66" s="307"/>
      <c r="AF66" s="307"/>
      <c r="AG66" s="307"/>
      <c r="AH66" s="307"/>
      <c r="AI66" s="307"/>
      <c r="AJ66" s="307"/>
    </row>
    <row r="67" spans="2:36" x14ac:dyDescent="0.25">
      <c r="O67" s="255" t="s">
        <v>606</v>
      </c>
      <c r="P67" s="259">
        <f ca="1">MROUND(VLOOKUP($G$56&amp;$D$56,'Summary Data'!$A$479:$S$577,P$55+$T67,FALSE),10)</f>
        <v>20</v>
      </c>
      <c r="Q67" s="259">
        <f ca="1">MROUND(VLOOKUP($G$56&amp;$D$56,'Summary Data'!$A$479:$S$577,Q$55+$T67,FALSE),10)</f>
        <v>10</v>
      </c>
      <c r="R67" s="259">
        <f ca="1">MROUND(VLOOKUP($G$56&amp;$D$56,'Summary Data'!$A$479:$S$577,R$55+$T67,FALSE),10)</f>
        <v>20</v>
      </c>
      <c r="S67" s="259">
        <f ca="1">MROUND(VLOOKUP($G$56&amp;$D$56,'Summary Data'!$A$479:$S$577,S$55+$T67,FALSE),10)</f>
        <v>40</v>
      </c>
      <c r="T67" s="259">
        <v>3</v>
      </c>
      <c r="AA67" s="307"/>
      <c r="AB67" s="307"/>
      <c r="AC67" s="307"/>
      <c r="AD67" s="307"/>
      <c r="AE67" s="307"/>
      <c r="AF67" s="307"/>
      <c r="AG67" s="307"/>
      <c r="AH67" s="307"/>
      <c r="AI67" s="307"/>
      <c r="AJ67" s="307"/>
    </row>
    <row r="68" spans="2:36" x14ac:dyDescent="0.25">
      <c r="O68" s="255" t="s">
        <v>4</v>
      </c>
      <c r="P68" s="259">
        <f ca="1">MROUND(VLOOKUP($G$56&amp;$D$56,'Summary Data'!$A$479:$S$577,P$55+$T68,FALSE),10)</f>
        <v>4040</v>
      </c>
      <c r="Q68" s="259">
        <f ca="1">MROUND(VLOOKUP($G$56&amp;$D$56,'Summary Data'!$A$479:$S$577,Q$55+$T68,FALSE),10)</f>
        <v>49250</v>
      </c>
      <c r="R68" s="259">
        <f ca="1">MROUND(VLOOKUP($G$56&amp;$D$56,'Summary Data'!$A$479:$S$577,R$55+$T68,FALSE),10)</f>
        <v>152130</v>
      </c>
      <c r="S68" s="259">
        <f ca="1">MROUND(VLOOKUP($G$56&amp;$D$56,'Summary Data'!$A$479:$S$577,S$55+$T68,FALSE),10)</f>
        <v>205430</v>
      </c>
      <c r="T68" s="255">
        <v>15</v>
      </c>
      <c r="AA68" s="307"/>
      <c r="AB68" s="307"/>
      <c r="AC68" s="307"/>
      <c r="AD68" s="307"/>
      <c r="AE68" s="307"/>
      <c r="AF68" s="307"/>
      <c r="AG68" s="307"/>
      <c r="AH68" s="307"/>
      <c r="AI68" s="307"/>
      <c r="AJ68" s="307"/>
    </row>
    <row r="69" spans="2:36" x14ac:dyDescent="0.25">
      <c r="B69" s="256"/>
      <c r="AA69" s="307"/>
      <c r="AB69" s="307"/>
      <c r="AC69" s="307"/>
      <c r="AD69" s="307"/>
      <c r="AE69" s="307"/>
      <c r="AF69" s="307"/>
      <c r="AG69" s="307"/>
      <c r="AH69" s="307"/>
      <c r="AI69" s="307"/>
      <c r="AJ69" s="307"/>
    </row>
    <row r="70" spans="2:36" x14ac:dyDescent="0.25">
      <c r="O70" s="255" t="s">
        <v>2</v>
      </c>
      <c r="P70" s="332">
        <f t="shared" ref="P70:S71" ca="1" si="1">P64/P$68</f>
        <v>0.59405940594059403</v>
      </c>
      <c r="Q70" s="332">
        <f t="shared" ca="1" si="1"/>
        <v>0.50314720812182745</v>
      </c>
      <c r="R70" s="332">
        <f t="shared" ca="1" si="1"/>
        <v>0.32978373759284824</v>
      </c>
      <c r="S70" s="332">
        <f t="shared" ca="1" si="1"/>
        <v>0.37652728423307208</v>
      </c>
      <c r="AA70" s="307"/>
      <c r="AB70" s="307"/>
      <c r="AC70" s="307"/>
      <c r="AD70" s="307"/>
      <c r="AE70" s="307"/>
      <c r="AF70" s="307"/>
      <c r="AG70" s="307"/>
      <c r="AH70" s="307"/>
      <c r="AI70" s="307"/>
      <c r="AJ70" s="307"/>
    </row>
    <row r="71" spans="2:36" x14ac:dyDescent="0.25">
      <c r="O71" s="255" t="s">
        <v>3</v>
      </c>
      <c r="P71" s="332">
        <f t="shared" ca="1" si="1"/>
        <v>0.40099009900990101</v>
      </c>
      <c r="Q71" s="332">
        <f t="shared" ca="1" si="1"/>
        <v>0.49664974619289343</v>
      </c>
      <c r="R71" s="332">
        <f t="shared" ca="1" si="1"/>
        <v>0.67015052915269835</v>
      </c>
      <c r="S71" s="332">
        <f t="shared" ca="1" si="1"/>
        <v>0.62322932385727503</v>
      </c>
      <c r="AA71" s="307"/>
      <c r="AB71" s="307"/>
      <c r="AC71" s="307"/>
      <c r="AD71" s="307"/>
      <c r="AE71" s="307"/>
      <c r="AF71" s="307"/>
      <c r="AG71" s="307"/>
      <c r="AH71" s="307"/>
      <c r="AI71" s="307"/>
      <c r="AJ71" s="307"/>
    </row>
    <row r="72" spans="2:36" x14ac:dyDescent="0.25">
      <c r="AA72" s="307"/>
      <c r="AB72" s="307"/>
      <c r="AC72" s="307"/>
      <c r="AD72" s="307"/>
      <c r="AE72" s="307"/>
      <c r="AF72" s="307"/>
      <c r="AG72" s="307"/>
      <c r="AH72" s="307"/>
      <c r="AI72" s="307"/>
      <c r="AJ72" s="307"/>
    </row>
    <row r="73" spans="2:36" x14ac:dyDescent="0.25">
      <c r="AA73" s="307"/>
      <c r="AB73" s="307"/>
      <c r="AC73" s="307"/>
      <c r="AD73" s="307"/>
      <c r="AE73" s="307"/>
      <c r="AF73" s="307"/>
      <c r="AG73" s="307"/>
      <c r="AH73" s="307"/>
      <c r="AI73" s="307"/>
      <c r="AJ73" s="307"/>
    </row>
    <row r="74" spans="2:36" x14ac:dyDescent="0.25">
      <c r="AA74" s="307"/>
      <c r="AB74" s="307"/>
      <c r="AC74" s="307"/>
      <c r="AD74" s="307"/>
      <c r="AE74" s="307"/>
      <c r="AF74" s="307"/>
      <c r="AG74" s="307"/>
      <c r="AH74" s="307"/>
      <c r="AI74" s="307"/>
      <c r="AJ74" s="307"/>
    </row>
    <row r="75" spans="2:36" x14ac:dyDescent="0.25">
      <c r="AA75" s="307"/>
      <c r="AB75" s="307"/>
      <c r="AC75" s="307"/>
      <c r="AD75" s="307"/>
      <c r="AE75" s="307"/>
      <c r="AF75" s="307"/>
      <c r="AG75" s="307"/>
      <c r="AH75" s="307"/>
      <c r="AI75" s="307"/>
      <c r="AJ75" s="307"/>
    </row>
    <row r="81" spans="1:18" x14ac:dyDescent="0.25">
      <c r="B81" s="246" t="str">
        <f ca="1">IF($S67=0,"","1) "&amp;$S67&amp;" cases with no gender entered.")</f>
        <v>1) 40 cases with no gender entered.</v>
      </c>
      <c r="G81" s="247"/>
    </row>
    <row r="82" spans="1:18" x14ac:dyDescent="0.25">
      <c r="B82" s="250" t="s">
        <v>891</v>
      </c>
    </row>
    <row r="84" spans="1:18" x14ac:dyDescent="0.25">
      <c r="C84" s="252"/>
    </row>
    <row r="85" spans="1:18" s="364" customFormat="1" ht="18.75" customHeight="1" x14ac:dyDescent="0.25">
      <c r="A85" s="360"/>
      <c r="B85" s="361" t="s">
        <v>708</v>
      </c>
      <c r="C85" s="362"/>
      <c r="D85" s="362"/>
      <c r="E85" s="362"/>
      <c r="F85" s="362"/>
      <c r="G85" s="362"/>
      <c r="H85" s="362"/>
      <c r="I85" s="362"/>
      <c r="J85" s="363"/>
      <c r="K85" s="363"/>
      <c r="L85" s="363"/>
      <c r="M85" s="363"/>
      <c r="N85" s="363"/>
    </row>
    <row r="87" spans="1:18" x14ac:dyDescent="0.25">
      <c r="B87" s="250" t="s">
        <v>882</v>
      </c>
      <c r="C87" s="250">
        <v>33</v>
      </c>
      <c r="D87" s="255" t="str">
        <f ca="1">OFFSET('Home Care data'!$B$1,'2. Summary'!C87,0)</f>
        <v>Scotland</v>
      </c>
      <c r="E87" s="255" t="s">
        <v>632</v>
      </c>
      <c r="F87" s="255">
        <v>3</v>
      </c>
      <c r="G87" s="255">
        <f ca="1">OFFSET('Summary Data'!$B$467,'2. Summary'!F87,0)</f>
        <v>2015</v>
      </c>
      <c r="H87" s="255"/>
    </row>
    <row r="88" spans="1:18" x14ac:dyDescent="0.25">
      <c r="P88" s="259"/>
      <c r="Q88" s="259"/>
      <c r="R88" s="259"/>
    </row>
    <row r="89" spans="1:18" ht="15.75" customHeight="1" x14ac:dyDescent="0.25">
      <c r="B89" s="329" t="s">
        <v>621</v>
      </c>
      <c r="C89" s="350" t="s">
        <v>883</v>
      </c>
      <c r="D89" s="350" t="s">
        <v>885</v>
      </c>
    </row>
    <row r="90" spans="1:18" x14ac:dyDescent="0.25">
      <c r="A90" s="250">
        <v>4</v>
      </c>
      <c r="B90" s="327" t="s">
        <v>618</v>
      </c>
      <c r="C90" s="393">
        <f ca="1">IF(VLOOKUP($G$87&amp;$D$87,'Summary Data'!$A$318:$J$416,'2. Summary'!A90,FALSE)="*","*",MROUND(VLOOKUP($G$87&amp;$D$87,'Summary Data'!$A$318:$J$416,'2. Summary'!A90,FALSE),10))</f>
        <v>144000</v>
      </c>
      <c r="D90" s="396">
        <f ca="1">IF(C$91="*","NA",C90/(C$90+C$91))</f>
        <v>0.98846787479406917</v>
      </c>
      <c r="N90" s="221">
        <f ca="1">IF(VLOOKUP($D$87,'Summary Data'!$C$384:$J$416,'2. Summary'!A92,FALSE)="*","*",MROUND(VLOOKUP($D$87,'Summary Data'!$C$384:$J$416,'2. Summary'!A92,FALSE),10))</f>
        <v>59740</v>
      </c>
    </row>
    <row r="91" spans="1:18" x14ac:dyDescent="0.25">
      <c r="A91" s="250">
        <v>5</v>
      </c>
      <c r="B91" s="327" t="s">
        <v>691</v>
      </c>
      <c r="C91" s="393">
        <f ca="1">IF(VLOOKUP($G$87&amp;$D$87,'Summary Data'!$A$318:$J$416,'2. Summary'!A91,FALSE)="*","*",MROUND(VLOOKUP($G$87&amp;$D$87,'Summary Data'!$A$318:$J$416,'2. Summary'!A91,FALSE),10))</f>
        <v>1680</v>
      </c>
      <c r="D91" s="396">
        <f ca="1">IF(C$91="*","NA",C91/(C$90+C$91))</f>
        <v>1.1532125205930808E-2</v>
      </c>
      <c r="N91" s="255" t="str">
        <f ca="1">IF(N90&gt;1000,TEXT(N90,"0,000"),TEXT(N90,"0"))</f>
        <v>59,740</v>
      </c>
    </row>
    <row r="92" spans="1:18" x14ac:dyDescent="0.25">
      <c r="A92" s="250">
        <v>4</v>
      </c>
      <c r="B92" s="90"/>
      <c r="D92" s="249"/>
    </row>
    <row r="93" spans="1:18" x14ac:dyDescent="0.25">
      <c r="A93" s="250">
        <v>5</v>
      </c>
      <c r="B93" s="249" t="str">
        <f ca="1">IF(OR(N90="*",N90=0),"","1) "&amp;N91&amp;" cases with no ethnicity data entered.")</f>
        <v>1) 59,740 cases with no ethnicity data entered.</v>
      </c>
      <c r="C93" s="248"/>
    </row>
    <row r="94" spans="1:18" x14ac:dyDescent="0.25">
      <c r="B94" s="90" t="s">
        <v>884</v>
      </c>
      <c r="C94" s="112"/>
      <c r="D94" s="111"/>
    </row>
    <row r="96" spans="1:18" s="366" customFormat="1" ht="18.75" customHeight="1" x14ac:dyDescent="0.2">
      <c r="A96" s="362"/>
      <c r="B96" s="361" t="s">
        <v>901</v>
      </c>
      <c r="C96" s="362"/>
      <c r="D96" s="362"/>
      <c r="E96" s="362"/>
      <c r="F96" s="362"/>
      <c r="G96" s="365"/>
      <c r="H96" s="362"/>
      <c r="I96" s="362"/>
      <c r="J96" s="363"/>
      <c r="K96" s="363"/>
      <c r="L96" s="363"/>
      <c r="M96" s="363"/>
    </row>
    <row r="97" spans="1:33" s="406" customFormat="1" ht="18.75" customHeight="1" x14ac:dyDescent="0.25">
      <c r="A97" s="254"/>
      <c r="B97" s="250"/>
      <c r="C97" s="255">
        <v>33</v>
      </c>
      <c r="D97" s="255" t="str">
        <f ca="1">OFFSET('Home Care data'!$B$1,'2. Summary'!C97,0)</f>
        <v>Scotland</v>
      </c>
      <c r="E97" s="255"/>
      <c r="F97" s="255">
        <v>3</v>
      </c>
      <c r="G97" s="255">
        <f ca="1">OFFSET('Summary Data'!$B$467,'2. Summary'!F97,0)</f>
        <v>2015</v>
      </c>
      <c r="H97" s="250"/>
      <c r="I97" s="254"/>
      <c r="J97" s="264"/>
      <c r="K97" s="264"/>
      <c r="L97" s="264"/>
      <c r="M97" s="264"/>
    </row>
    <row r="98" spans="1:33" s="261" customFormat="1" x14ac:dyDescent="0.25">
      <c r="A98" s="44"/>
      <c r="B98" s="250"/>
      <c r="C98" s="250"/>
      <c r="D98" s="250"/>
      <c r="E98" s="250"/>
      <c r="F98" s="250"/>
      <c r="G98" s="250"/>
      <c r="H98" s="250"/>
      <c r="I98" s="250"/>
      <c r="J98" s="255"/>
      <c r="K98" s="255"/>
      <c r="L98" s="255"/>
      <c r="M98" s="255"/>
    </row>
    <row r="99" spans="1:33" s="261" customFormat="1" x14ac:dyDescent="0.25">
      <c r="A99" s="44"/>
      <c r="B99" s="250"/>
      <c r="I99" s="401"/>
      <c r="J99" s="401"/>
      <c r="K99" s="401"/>
      <c r="L99" s="255"/>
      <c r="M99" s="255"/>
      <c r="O99" s="261" t="str">
        <f ca="1">G97&amp;D97</f>
        <v>2015Scotland</v>
      </c>
      <c r="Z99" s="402"/>
      <c r="AA99" s="402"/>
      <c r="AB99" s="402"/>
      <c r="AC99" s="402"/>
      <c r="AD99" s="402"/>
      <c r="AE99" s="402"/>
      <c r="AF99" s="402"/>
      <c r="AG99" s="402"/>
    </row>
    <row r="100" spans="1:33" s="261" customFormat="1" x14ac:dyDescent="0.25">
      <c r="A100" s="44"/>
      <c r="B100" s="44"/>
      <c r="C100" s="44"/>
      <c r="D100" s="44"/>
      <c r="E100" s="250"/>
      <c r="F100" s="250"/>
      <c r="G100" s="250"/>
      <c r="H100" s="44"/>
      <c r="I100" s="402"/>
      <c r="J100" s="402"/>
      <c r="K100" s="402"/>
      <c r="L100" s="255"/>
      <c r="M100" s="255"/>
      <c r="Z100" s="402"/>
      <c r="AA100" s="402"/>
      <c r="AB100" s="402"/>
      <c r="AC100" s="402"/>
      <c r="AD100" s="402"/>
      <c r="AE100" s="402"/>
      <c r="AF100" s="402"/>
      <c r="AG100" s="402"/>
    </row>
    <row r="101" spans="1:33" s="261" customFormat="1" ht="12.75" x14ac:dyDescent="0.2">
      <c r="A101" s="44"/>
      <c r="B101" s="44"/>
      <c r="C101" s="44"/>
      <c r="D101" s="44"/>
      <c r="E101" s="44"/>
      <c r="F101" s="44"/>
      <c r="G101" s="44"/>
      <c r="H101" s="44"/>
      <c r="I101" s="402"/>
      <c r="J101" s="402"/>
      <c r="K101" s="402"/>
      <c r="O101" s="262" t="s">
        <v>776</v>
      </c>
      <c r="P101" s="262" t="s">
        <v>777</v>
      </c>
      <c r="Q101" s="262" t="s">
        <v>4</v>
      </c>
      <c r="R101" s="262"/>
      <c r="Z101" s="402"/>
      <c r="AA101" s="402"/>
      <c r="AB101" s="402"/>
      <c r="AC101" s="402"/>
      <c r="AD101" s="402"/>
      <c r="AE101" s="402"/>
      <c r="AF101" s="402"/>
      <c r="AG101" s="402"/>
    </row>
    <row r="102" spans="1:33" s="261" customFormat="1" ht="12.75" x14ac:dyDescent="0.2">
      <c r="A102" s="44"/>
      <c r="B102" s="44"/>
      <c r="C102" s="44"/>
      <c r="D102" s="44"/>
      <c r="E102" s="44"/>
      <c r="F102" s="44"/>
      <c r="G102" s="44"/>
      <c r="H102" s="44"/>
      <c r="I102" s="402"/>
      <c r="J102" s="402"/>
      <c r="K102" s="402"/>
      <c r="N102" s="261" t="s">
        <v>97</v>
      </c>
      <c r="O102" s="215">
        <f ca="1">MROUND(VLOOKUP($G$97&amp;$D$97,'Home Care data'!$A$928:$O$960,S102,FALSE),10)</f>
        <v>3570</v>
      </c>
      <c r="P102" s="215">
        <f ca="1">MROUND(VLOOKUP($G$97&amp;$D$97,'Home Care data'!$A$928:$O$960,T102,FALSE),10)</f>
        <v>24000</v>
      </c>
      <c r="Q102" s="215">
        <f ca="1">MROUND(VLOOKUP($G$97&amp;$D$97,'Home Care data'!$A$928:$O$960,U102,FALSE),10)</f>
        <v>27590</v>
      </c>
      <c r="R102" s="215"/>
      <c r="S102" s="261">
        <v>4</v>
      </c>
      <c r="T102" s="261">
        <v>8</v>
      </c>
      <c r="U102" s="261">
        <v>12</v>
      </c>
      <c r="Z102" s="402"/>
      <c r="AA102" s="402"/>
      <c r="AB102" s="402"/>
      <c r="AC102" s="402"/>
      <c r="AD102" s="402"/>
      <c r="AE102" s="402"/>
      <c r="AF102" s="402"/>
      <c r="AG102" s="402"/>
    </row>
    <row r="103" spans="1:33" s="261" customFormat="1" ht="12.75" x14ac:dyDescent="0.2">
      <c r="A103" s="44"/>
      <c r="B103" s="45"/>
      <c r="C103" s="44"/>
      <c r="D103" s="44"/>
      <c r="E103" s="44"/>
      <c r="F103" s="44"/>
      <c r="G103" s="44"/>
      <c r="H103" s="44"/>
      <c r="I103" s="402"/>
      <c r="J103" s="402"/>
      <c r="K103" s="402"/>
      <c r="N103" s="261" t="s">
        <v>16</v>
      </c>
      <c r="O103" s="215">
        <f ca="1">MROUND(VLOOKUP($G$97&amp;$D$97,'Home Care data'!$A$928:$O$960,S103,FALSE),10)</f>
        <v>3980</v>
      </c>
      <c r="P103" s="215">
        <f ca="1">MROUND(VLOOKUP($G$97&amp;$D$97,'Home Care data'!$A$928:$O$960,T103,FALSE),10)</f>
        <v>14430</v>
      </c>
      <c r="Q103" s="215">
        <f ca="1">MROUND(VLOOKUP($G$97&amp;$D$97,'Home Care data'!$A$928:$O$960,U103,FALSE),10)</f>
        <v>18690</v>
      </c>
      <c r="R103" s="215"/>
      <c r="S103" s="261">
        <v>5</v>
      </c>
      <c r="T103" s="261">
        <v>9</v>
      </c>
      <c r="U103" s="261">
        <v>13</v>
      </c>
      <c r="Z103" s="402"/>
      <c r="AA103" s="402"/>
      <c r="AB103" s="402"/>
      <c r="AC103" s="402"/>
      <c r="AD103" s="402"/>
      <c r="AE103" s="402"/>
      <c r="AF103" s="402"/>
      <c r="AG103" s="402"/>
    </row>
    <row r="104" spans="1:33" s="261" customFormat="1" ht="12.75" x14ac:dyDescent="0.2">
      <c r="A104" s="44"/>
      <c r="B104" s="44"/>
      <c r="C104" s="44"/>
      <c r="D104" s="44"/>
      <c r="E104" s="44"/>
      <c r="F104" s="44"/>
      <c r="G104" s="44"/>
      <c r="H104" s="44"/>
      <c r="I104" s="402"/>
      <c r="J104" s="402"/>
      <c r="K104" s="402"/>
      <c r="N104" s="261" t="s">
        <v>17</v>
      </c>
      <c r="O104" s="215">
        <f ca="1">MROUND(VLOOKUP($G$97&amp;$D$97,'Home Care data'!$A$928:$O$960,S104,FALSE),10)</f>
        <v>3810</v>
      </c>
      <c r="P104" s="215">
        <f ca="1">MROUND(VLOOKUP($G$97&amp;$D$97,'Home Care data'!$A$928:$O$960,T104,FALSE),10)</f>
        <v>11220</v>
      </c>
      <c r="Q104" s="215">
        <f ca="1">MROUND(VLOOKUP($G$97&amp;$D$97,'Home Care data'!$A$928:$O$960,U104,FALSE),10)</f>
        <v>15220</v>
      </c>
      <c r="R104" s="215"/>
      <c r="S104" s="261">
        <v>6</v>
      </c>
      <c r="T104" s="261">
        <v>10</v>
      </c>
      <c r="U104" s="261">
        <v>14</v>
      </c>
      <c r="Z104" s="402"/>
      <c r="AA104" s="402"/>
      <c r="AB104" s="402"/>
      <c r="AC104" s="402"/>
      <c r="AD104" s="402"/>
      <c r="AE104" s="402"/>
      <c r="AF104" s="402"/>
      <c r="AG104" s="402"/>
    </row>
    <row r="105" spans="1:33" s="261" customFormat="1" ht="12.75" x14ac:dyDescent="0.2">
      <c r="A105" s="44"/>
      <c r="B105" s="44"/>
      <c r="C105" s="44"/>
      <c r="D105" s="44"/>
      <c r="E105" s="44"/>
      <c r="F105" s="44"/>
      <c r="G105" s="44"/>
      <c r="H105" s="44"/>
      <c r="I105" s="402"/>
      <c r="J105" s="402"/>
      <c r="K105" s="402"/>
      <c r="N105" s="261" t="s">
        <v>4</v>
      </c>
      <c r="O105" s="215">
        <f ca="1">MROUND(VLOOKUP($G$97&amp;$D$97,'Home Care data'!$A$928:$O$960,S105,FALSE),10)</f>
        <v>11360</v>
      </c>
      <c r="P105" s="215">
        <f ca="1">MROUND(VLOOKUP($G$97&amp;$D$97,'Home Care data'!$A$928:$O$960,T105,FALSE),10)</f>
        <v>49650</v>
      </c>
      <c r="Q105" s="215">
        <f ca="1">MROUND(VLOOKUP($G$97&amp;$D$97,'Home Care data'!$A$928:$O$960,U105,FALSE),10)</f>
        <v>61500</v>
      </c>
      <c r="R105" s="215"/>
      <c r="S105" s="261">
        <v>7</v>
      </c>
      <c r="T105" s="261">
        <v>11</v>
      </c>
      <c r="U105" s="261">
        <v>15</v>
      </c>
      <c r="Z105" s="402"/>
      <c r="AA105" s="402"/>
      <c r="AB105" s="402"/>
      <c r="AC105" s="402"/>
      <c r="AD105" s="402"/>
      <c r="AE105" s="402"/>
      <c r="AF105" s="402"/>
      <c r="AG105" s="402"/>
    </row>
    <row r="106" spans="1:33" s="261" customFormat="1" ht="12.75" x14ac:dyDescent="0.2">
      <c r="A106" s="44"/>
      <c r="B106" s="44"/>
      <c r="C106" s="44"/>
      <c r="D106" s="44"/>
      <c r="E106" s="44"/>
      <c r="F106" s="44"/>
      <c r="G106" s="44"/>
      <c r="H106" s="44"/>
      <c r="I106" s="402"/>
      <c r="J106" s="402"/>
      <c r="K106" s="402"/>
      <c r="O106" s="215"/>
      <c r="Z106" s="402"/>
      <c r="AA106" s="402"/>
      <c r="AB106" s="402"/>
      <c r="AC106" s="402"/>
      <c r="AD106" s="402"/>
      <c r="AE106" s="402"/>
      <c r="AF106" s="402"/>
      <c r="AG106" s="402"/>
    </row>
    <row r="107" spans="1:33" s="261" customFormat="1" ht="12.75" x14ac:dyDescent="0.2">
      <c r="A107" s="44"/>
      <c r="B107" s="44"/>
      <c r="C107" s="114"/>
      <c r="D107" s="44"/>
      <c r="E107" s="44"/>
      <c r="F107" s="44"/>
      <c r="G107" s="44"/>
      <c r="H107" s="44"/>
      <c r="I107" s="402"/>
      <c r="J107" s="402"/>
      <c r="K107" s="402"/>
      <c r="Z107" s="402"/>
      <c r="AA107" s="402"/>
      <c r="AB107" s="402"/>
      <c r="AC107" s="402"/>
      <c r="AD107" s="402"/>
      <c r="AE107" s="402"/>
      <c r="AF107" s="402"/>
      <c r="AG107" s="402"/>
    </row>
    <row r="108" spans="1:33" s="261" customFormat="1" ht="12.75" x14ac:dyDescent="0.2">
      <c r="A108" s="44"/>
      <c r="B108" s="44"/>
      <c r="C108" s="44"/>
      <c r="D108" s="44"/>
      <c r="E108" s="44"/>
      <c r="F108" s="44"/>
      <c r="G108" s="44"/>
      <c r="H108" s="44"/>
      <c r="I108" s="402"/>
      <c r="J108" s="402"/>
      <c r="K108" s="402"/>
      <c r="N108" s="261" t="s">
        <v>97</v>
      </c>
      <c r="O108" s="263">
        <f t="shared" ref="O108:Q109" ca="1" si="2">O102/(O$102+O$103)</f>
        <v>0.4728476821192053</v>
      </c>
      <c r="P108" s="263">
        <f t="shared" ca="1" si="2"/>
        <v>0.62451209992193601</v>
      </c>
      <c r="Q108" s="263">
        <f t="shared" ca="1" si="2"/>
        <v>0.59615384615384615</v>
      </c>
      <c r="R108" s="263"/>
      <c r="S108" s="263"/>
      <c r="Z108" s="402"/>
      <c r="AA108" s="402"/>
      <c r="AB108" s="402"/>
      <c r="AC108" s="402"/>
      <c r="AD108" s="402"/>
      <c r="AE108" s="402"/>
      <c r="AF108" s="402"/>
      <c r="AG108" s="402"/>
    </row>
    <row r="109" spans="1:33" s="261" customFormat="1" ht="12.75" x14ac:dyDescent="0.2">
      <c r="A109" s="44"/>
      <c r="B109" s="44"/>
      <c r="C109" s="44"/>
      <c r="D109" s="44"/>
      <c r="E109" s="44"/>
      <c r="F109" s="44"/>
      <c r="G109" s="44"/>
      <c r="H109" s="44"/>
      <c r="I109" s="402"/>
      <c r="J109" s="402"/>
      <c r="K109" s="402"/>
      <c r="N109" s="261" t="s">
        <v>16</v>
      </c>
      <c r="O109" s="263">
        <f t="shared" ca="1" si="2"/>
        <v>0.52715231788079475</v>
      </c>
      <c r="P109" s="263">
        <f t="shared" ca="1" si="2"/>
        <v>0.37548790007806399</v>
      </c>
      <c r="Q109" s="263">
        <f t="shared" ca="1" si="2"/>
        <v>0.40384615384615385</v>
      </c>
      <c r="R109" s="263"/>
      <c r="S109" s="263"/>
      <c r="Z109" s="402"/>
      <c r="AA109" s="402"/>
      <c r="AB109" s="402"/>
      <c r="AC109" s="402"/>
      <c r="AD109" s="402"/>
      <c r="AE109" s="402"/>
      <c r="AF109" s="402"/>
      <c r="AG109" s="402"/>
    </row>
    <row r="110" spans="1:33" s="261" customFormat="1" ht="12.75" x14ac:dyDescent="0.2">
      <c r="A110" s="44"/>
      <c r="B110" s="44"/>
      <c r="C110" s="44"/>
      <c r="D110" s="44"/>
      <c r="E110" s="44"/>
      <c r="F110" s="44"/>
      <c r="G110" s="44"/>
      <c r="H110" s="44"/>
      <c r="I110" s="402"/>
      <c r="J110" s="402"/>
      <c r="K110" s="402"/>
      <c r="O110" s="263"/>
      <c r="P110" s="263"/>
      <c r="Q110" s="263"/>
      <c r="R110" s="263"/>
      <c r="S110" s="263"/>
      <c r="Z110" s="402"/>
      <c r="AA110" s="402"/>
      <c r="AB110" s="402"/>
      <c r="AC110" s="402"/>
      <c r="AD110" s="402"/>
      <c r="AE110" s="402"/>
      <c r="AF110" s="402"/>
      <c r="AG110" s="402"/>
    </row>
    <row r="111" spans="1:33" s="261" customFormat="1" ht="12.75" x14ac:dyDescent="0.2">
      <c r="A111" s="44"/>
      <c r="B111" s="44"/>
      <c r="C111" s="44"/>
      <c r="D111" s="44"/>
      <c r="E111" s="44"/>
      <c r="F111" s="44"/>
      <c r="G111" s="44"/>
      <c r="H111" s="44"/>
      <c r="I111" s="403"/>
      <c r="J111" s="402"/>
      <c r="K111" s="402"/>
      <c r="O111" s="263"/>
      <c r="P111" s="263"/>
      <c r="Q111" s="215" t="str">
        <f ca="1">TEXT(Q104,"0,000")</f>
        <v>15,220</v>
      </c>
      <c r="R111" s="263"/>
      <c r="S111" s="263"/>
      <c r="Z111" s="402"/>
      <c r="AA111" s="402"/>
      <c r="AB111" s="402"/>
      <c r="AC111" s="402"/>
      <c r="AD111" s="402"/>
      <c r="AE111" s="402"/>
      <c r="AF111" s="402"/>
      <c r="AG111" s="402"/>
    </row>
    <row r="112" spans="1:33" s="261" customFormat="1" ht="12.75" x14ac:dyDescent="0.2">
      <c r="A112" s="44"/>
      <c r="B112" s="44"/>
      <c r="C112" s="44"/>
      <c r="D112" s="44"/>
      <c r="E112" s="44"/>
      <c r="F112" s="44"/>
      <c r="G112" s="44"/>
      <c r="H112" s="44"/>
      <c r="I112" s="402"/>
      <c r="J112" s="402"/>
      <c r="K112" s="402"/>
      <c r="Q112" s="215">
        <f ca="1">SUM(Q102:Q103)</f>
        <v>46280</v>
      </c>
      <c r="Z112" s="402"/>
      <c r="AA112" s="402"/>
      <c r="AB112" s="402"/>
      <c r="AC112" s="402"/>
      <c r="AD112" s="402"/>
      <c r="AE112" s="402"/>
      <c r="AF112" s="402"/>
      <c r="AG112" s="402"/>
    </row>
    <row r="113" spans="1:33" s="261" customFormat="1" ht="12.75" x14ac:dyDescent="0.2">
      <c r="A113" s="44"/>
      <c r="B113" s="44"/>
      <c r="C113" s="44"/>
      <c r="D113" s="44"/>
      <c r="E113" s="44"/>
      <c r="F113" s="44"/>
      <c r="G113" s="44"/>
      <c r="H113" s="44"/>
      <c r="I113" s="402"/>
      <c r="J113" s="402"/>
      <c r="K113" s="402"/>
      <c r="Q113" s="215" t="str">
        <f ca="1">TEXT(Q112,"0,000")</f>
        <v>46,280</v>
      </c>
      <c r="Z113" s="402"/>
      <c r="AA113" s="402"/>
      <c r="AB113" s="402"/>
      <c r="AC113" s="402"/>
      <c r="AD113" s="402"/>
      <c r="AE113" s="402"/>
      <c r="AF113" s="402"/>
      <c r="AG113" s="402"/>
    </row>
    <row r="114" spans="1:33" s="261" customFormat="1" ht="12.75" x14ac:dyDescent="0.2">
      <c r="A114" s="44"/>
      <c r="B114" s="44"/>
      <c r="C114" s="44"/>
      <c r="D114" s="44"/>
      <c r="E114" s="44"/>
      <c r="F114" s="44"/>
      <c r="G114" s="44"/>
      <c r="H114" s="44"/>
      <c r="I114" s="402"/>
      <c r="J114" s="402"/>
      <c r="K114" s="402"/>
      <c r="Z114" s="402"/>
      <c r="AA114" s="402"/>
      <c r="AB114" s="402"/>
      <c r="AC114" s="402"/>
      <c r="AD114" s="402"/>
      <c r="AE114" s="402"/>
      <c r="AF114" s="402"/>
      <c r="AG114" s="402"/>
    </row>
    <row r="115" spans="1:33" s="261" customFormat="1" ht="13.5" customHeight="1" x14ac:dyDescent="0.2">
      <c r="A115" s="44"/>
      <c r="B115" s="44"/>
      <c r="C115" s="44"/>
      <c r="D115" s="44"/>
      <c r="E115" s="44"/>
      <c r="F115" s="44"/>
      <c r="G115" s="44"/>
      <c r="H115" s="44"/>
      <c r="I115" s="402"/>
      <c r="J115" s="402"/>
      <c r="K115" s="402"/>
      <c r="O115" s="262" t="s">
        <v>776</v>
      </c>
      <c r="P115" s="262" t="s">
        <v>777</v>
      </c>
      <c r="Q115" s="262"/>
      <c r="Z115" s="402"/>
      <c r="AA115" s="402"/>
      <c r="AB115" s="402"/>
      <c r="AC115" s="402"/>
      <c r="AD115" s="402"/>
      <c r="AE115" s="402"/>
      <c r="AF115" s="402"/>
      <c r="AG115" s="402"/>
    </row>
    <row r="116" spans="1:33" s="261" customFormat="1" ht="13.5" customHeight="1" x14ac:dyDescent="0.2">
      <c r="A116" s="44"/>
      <c r="B116" s="44"/>
      <c r="C116" s="44"/>
      <c r="D116" s="44"/>
      <c r="E116" s="44"/>
      <c r="F116" s="44"/>
      <c r="G116" s="44"/>
      <c r="H116" s="44"/>
      <c r="I116" s="402"/>
      <c r="J116" s="402"/>
      <c r="K116" s="402"/>
      <c r="N116" s="261" t="s">
        <v>97</v>
      </c>
      <c r="O116" s="215">
        <f ca="1">O102*-1</f>
        <v>-3570</v>
      </c>
      <c r="P116" s="215">
        <f ca="1">P102*-1</f>
        <v>-24000</v>
      </c>
      <c r="Q116" s="215"/>
      <c r="Z116" s="402"/>
      <c r="AA116" s="402"/>
      <c r="AB116" s="402"/>
      <c r="AC116" s="402"/>
      <c r="AD116" s="402"/>
      <c r="AE116" s="402"/>
      <c r="AF116" s="402"/>
      <c r="AG116" s="402"/>
    </row>
    <row r="117" spans="1:33" s="261" customFormat="1" ht="13.5" customHeight="1" x14ac:dyDescent="0.2">
      <c r="A117" s="44"/>
      <c r="B117" s="44"/>
      <c r="C117" s="44"/>
      <c r="D117" s="44"/>
      <c r="E117" s="44"/>
      <c r="F117" s="44"/>
      <c r="G117" s="44"/>
      <c r="H117" s="44"/>
      <c r="I117" s="402"/>
      <c r="J117" s="402"/>
      <c r="K117" s="402"/>
      <c r="N117" s="261" t="s">
        <v>16</v>
      </c>
      <c r="O117" s="215">
        <f ca="1">O103</f>
        <v>3980</v>
      </c>
      <c r="P117" s="215">
        <f ca="1">P103</f>
        <v>14430</v>
      </c>
      <c r="Q117" s="215"/>
      <c r="Z117" s="402"/>
      <c r="AA117" s="402"/>
      <c r="AB117" s="402"/>
      <c r="AC117" s="402"/>
      <c r="AD117" s="402"/>
      <c r="AE117" s="402"/>
      <c r="AF117" s="402"/>
      <c r="AG117" s="402"/>
    </row>
    <row r="118" spans="1:33" s="261" customFormat="1" ht="13.5" customHeight="1" x14ac:dyDescent="0.2">
      <c r="A118" s="44"/>
      <c r="B118" s="44"/>
      <c r="C118" s="44"/>
      <c r="D118" s="44"/>
      <c r="E118" s="44"/>
      <c r="F118" s="44"/>
      <c r="G118" s="44"/>
      <c r="H118" s="44"/>
      <c r="I118" s="402"/>
      <c r="J118" s="402"/>
      <c r="K118" s="402"/>
      <c r="O118" s="215"/>
      <c r="P118" s="215"/>
      <c r="Q118" s="215"/>
      <c r="Z118" s="402"/>
      <c r="AA118" s="402"/>
      <c r="AB118" s="402"/>
      <c r="AC118" s="402"/>
      <c r="AD118" s="402"/>
      <c r="AE118" s="402"/>
      <c r="AF118" s="402"/>
      <c r="AG118" s="402"/>
    </row>
    <row r="119" spans="1:33" s="261" customFormat="1" ht="13.5" customHeight="1" x14ac:dyDescent="0.2">
      <c r="A119" s="44"/>
      <c r="B119" s="249" t="str">
        <f ca="1">"Based on information from "&amp;Q113&amp;" Home Care clients aged 18+. There were "&amp;Q111&amp;" cases with no data on Living Arrangements."</f>
        <v>Based on information from 46,280 Home Care clients aged 18+. There were 15,220 cases with no data on Living Arrangements.</v>
      </c>
      <c r="C119" s="44"/>
      <c r="D119" s="44"/>
      <c r="E119" s="44"/>
      <c r="F119" s="44"/>
      <c r="G119" s="44"/>
      <c r="H119" s="44"/>
      <c r="I119" s="402"/>
      <c r="J119" s="402"/>
      <c r="K119" s="402"/>
      <c r="O119" s="215"/>
      <c r="P119" s="215"/>
      <c r="Q119" s="215"/>
      <c r="Z119" s="402"/>
      <c r="AA119" s="402"/>
      <c r="AB119" s="402"/>
      <c r="AC119" s="402"/>
      <c r="AD119" s="402"/>
      <c r="AE119" s="402"/>
      <c r="AF119" s="402"/>
      <c r="AG119" s="402"/>
    </row>
    <row r="120" spans="1:33" x14ac:dyDescent="0.25">
      <c r="L120" s="261"/>
      <c r="M120" s="261"/>
      <c r="N120" s="261"/>
      <c r="O120" s="261"/>
      <c r="P120" s="261"/>
      <c r="Q120" s="261"/>
      <c r="R120" s="261"/>
      <c r="S120" s="261"/>
      <c r="T120" s="261"/>
      <c r="U120" s="261"/>
      <c r="V120" s="261"/>
      <c r="W120" s="261"/>
      <c r="X120" s="261"/>
      <c r="Y120" s="261"/>
      <c r="Z120" s="261"/>
      <c r="AA120" s="261"/>
      <c r="AB120" s="261"/>
      <c r="AC120" s="261"/>
      <c r="AD120" s="261"/>
      <c r="AE120" s="261"/>
      <c r="AF120" s="261"/>
    </row>
    <row r="122" spans="1:33" s="366" customFormat="1" ht="18.75" customHeight="1" x14ac:dyDescent="0.2">
      <c r="A122" s="362"/>
      <c r="B122" s="361" t="s">
        <v>902</v>
      </c>
      <c r="C122" s="362"/>
      <c r="D122" s="362"/>
      <c r="E122" s="362"/>
      <c r="F122" s="362"/>
      <c r="G122" s="365"/>
      <c r="H122" s="362"/>
      <c r="I122" s="362"/>
      <c r="J122" s="363"/>
      <c r="K122" s="363"/>
      <c r="L122" s="363"/>
      <c r="M122" s="363"/>
    </row>
    <row r="123" spans="1:33" s="406" customFormat="1" ht="18.75" customHeight="1" x14ac:dyDescent="0.2">
      <c r="A123" s="254"/>
      <c r="B123" s="404"/>
      <c r="C123" s="254"/>
      <c r="D123" s="254"/>
      <c r="E123" s="254"/>
      <c r="F123" s="254"/>
      <c r="G123" s="405"/>
      <c r="H123" s="254"/>
      <c r="I123" s="254"/>
      <c r="J123" s="264"/>
      <c r="K123" s="264"/>
      <c r="L123" s="264"/>
      <c r="M123" s="264"/>
    </row>
    <row r="124" spans="1:33" s="406" customFormat="1" ht="18.75" customHeight="1" x14ac:dyDescent="0.25">
      <c r="A124" s="254"/>
      <c r="B124" s="250" t="s">
        <v>882</v>
      </c>
      <c r="C124" s="255">
        <v>33</v>
      </c>
      <c r="D124" s="255" t="str">
        <f ca="1">OFFSET('Home Care data'!$B$1,'2. Summary'!C124,0)</f>
        <v>Scotland</v>
      </c>
      <c r="E124" s="255"/>
      <c r="F124" s="255">
        <v>3</v>
      </c>
      <c r="G124" s="255">
        <f ca="1">OFFSET('Summary Data'!$B$467,'2. Summary'!F124,0)</f>
        <v>2015</v>
      </c>
      <c r="H124" s="250"/>
      <c r="I124" s="254"/>
      <c r="J124" s="264"/>
      <c r="K124" s="264"/>
      <c r="L124" s="264"/>
      <c r="M124" s="264"/>
    </row>
    <row r="125" spans="1:33" s="261" customFormat="1" x14ac:dyDescent="0.25">
      <c r="A125" s="44"/>
      <c r="B125" s="250"/>
      <c r="C125" s="250"/>
      <c r="D125" s="250"/>
      <c r="E125" s="250"/>
      <c r="F125" s="250"/>
      <c r="G125" s="250"/>
      <c r="H125" s="250"/>
      <c r="I125" s="250"/>
      <c r="J125" s="255"/>
      <c r="K125" s="255"/>
      <c r="L125" s="255"/>
      <c r="M125" s="255"/>
    </row>
    <row r="126" spans="1:33" s="261" customFormat="1" x14ac:dyDescent="0.25">
      <c r="A126" s="44"/>
      <c r="B126" s="250"/>
      <c r="I126" s="401"/>
      <c r="J126" s="401"/>
      <c r="K126" s="401"/>
      <c r="L126" s="255"/>
      <c r="M126" s="255"/>
      <c r="O126" s="261" t="str">
        <f ca="1">G124&amp;D124</f>
        <v>2015Scotland</v>
      </c>
      <c r="Z126" s="402"/>
      <c r="AA126" s="402"/>
      <c r="AB126" s="402"/>
      <c r="AC126" s="402"/>
      <c r="AD126" s="402"/>
      <c r="AE126" s="402"/>
      <c r="AF126" s="402"/>
      <c r="AG126" s="402"/>
    </row>
    <row r="127" spans="1:33" s="261" customFormat="1" x14ac:dyDescent="0.25">
      <c r="A127" s="44"/>
      <c r="B127" s="44"/>
      <c r="C127" s="44"/>
      <c r="D127" s="44"/>
      <c r="E127" s="250"/>
      <c r="F127" s="250"/>
      <c r="G127" s="250"/>
      <c r="H127" s="44"/>
      <c r="I127" s="402"/>
      <c r="J127" s="402"/>
      <c r="K127" s="402"/>
      <c r="L127" s="255"/>
      <c r="M127" s="255"/>
      <c r="Z127" s="402"/>
      <c r="AA127" s="402"/>
      <c r="AB127" s="402"/>
      <c r="AC127" s="402"/>
      <c r="AD127" s="402"/>
      <c r="AE127" s="402"/>
      <c r="AF127" s="402"/>
      <c r="AG127" s="402"/>
    </row>
    <row r="128" spans="1:33" s="261" customFormat="1" ht="12.75" x14ac:dyDescent="0.2">
      <c r="A128" s="44"/>
      <c r="B128" s="44"/>
      <c r="C128" s="44"/>
      <c r="D128" s="44"/>
      <c r="E128" s="44"/>
      <c r="F128" s="44"/>
      <c r="G128" s="44"/>
      <c r="H128" s="44"/>
      <c r="I128" s="402"/>
      <c r="J128" s="402"/>
      <c r="K128" s="402"/>
      <c r="O128" s="262" t="s">
        <v>4</v>
      </c>
      <c r="P128" s="262"/>
      <c r="Z128" s="402"/>
      <c r="AA128" s="402"/>
      <c r="AB128" s="402"/>
      <c r="AC128" s="402"/>
      <c r="AD128" s="402"/>
      <c r="AE128" s="402"/>
    </row>
    <row r="129" spans="1:31" s="261" customFormat="1" ht="12.75" x14ac:dyDescent="0.2">
      <c r="A129" s="44"/>
      <c r="B129" s="44"/>
      <c r="C129" s="44"/>
      <c r="D129" s="44"/>
      <c r="E129" s="44"/>
      <c r="F129" s="44"/>
      <c r="G129" s="44"/>
      <c r="H129" s="44"/>
      <c r="I129" s="402"/>
      <c r="J129" s="402"/>
      <c r="K129" s="402"/>
      <c r="N129" s="261" t="s">
        <v>97</v>
      </c>
      <c r="O129" s="215">
        <f ca="1">MROUND(VLOOKUP($G$124&amp;$D$124,'Home Care data'!$A$928:$O$960,Q129,FALSE),10)</f>
        <v>27590</v>
      </c>
      <c r="P129" s="215"/>
      <c r="Q129" s="261">
        <v>12</v>
      </c>
      <c r="Z129" s="402"/>
      <c r="AA129" s="402"/>
      <c r="AB129" s="402"/>
      <c r="AC129" s="402"/>
    </row>
    <row r="130" spans="1:31" s="261" customFormat="1" ht="12.75" x14ac:dyDescent="0.2">
      <c r="A130" s="44"/>
      <c r="B130" s="45"/>
      <c r="C130" s="44"/>
      <c r="D130" s="44"/>
      <c r="E130" s="44"/>
      <c r="F130" s="44"/>
      <c r="G130" s="44"/>
      <c r="H130" s="44"/>
      <c r="I130" s="402"/>
      <c r="J130" s="402"/>
      <c r="K130" s="402"/>
      <c r="N130" s="261" t="s">
        <v>16</v>
      </c>
      <c r="O130" s="215">
        <f ca="1">MROUND(VLOOKUP($G$124&amp;$D$124,'Home Care data'!$A$928:$O$960,Q130,FALSE),10)</f>
        <v>18690</v>
      </c>
      <c r="P130" s="215"/>
      <c r="Q130" s="261">
        <v>13</v>
      </c>
      <c r="Z130" s="402"/>
      <c r="AA130" s="402"/>
      <c r="AB130" s="402"/>
      <c r="AC130" s="402"/>
    </row>
    <row r="131" spans="1:31" s="261" customFormat="1" ht="12.75" x14ac:dyDescent="0.2">
      <c r="A131" s="44"/>
      <c r="B131" s="44"/>
      <c r="C131" s="44"/>
      <c r="D131" s="44"/>
      <c r="E131" s="44"/>
      <c r="F131" s="44"/>
      <c r="G131" s="44"/>
      <c r="H131" s="44"/>
      <c r="I131" s="402"/>
      <c r="J131" s="402"/>
      <c r="K131" s="402"/>
      <c r="N131" s="261" t="s">
        <v>17</v>
      </c>
      <c r="O131" s="215">
        <f ca="1">MROUND(VLOOKUP($G$124&amp;$D$124,'Home Care data'!$A$928:$O$960,Q131,FALSE),10)</f>
        <v>15220</v>
      </c>
      <c r="P131" s="215"/>
      <c r="Q131" s="261">
        <v>14</v>
      </c>
      <c r="Z131" s="402"/>
      <c r="AA131" s="402"/>
      <c r="AB131" s="402"/>
      <c r="AC131" s="402"/>
    </row>
    <row r="132" spans="1:31" s="261" customFormat="1" ht="12.75" x14ac:dyDescent="0.2">
      <c r="A132" s="44"/>
      <c r="B132" s="44"/>
      <c r="C132" s="44"/>
      <c r="D132" s="44"/>
      <c r="E132" s="44"/>
      <c r="F132" s="44"/>
      <c r="G132" s="44"/>
      <c r="H132" s="44"/>
      <c r="I132" s="402"/>
      <c r="J132" s="402"/>
      <c r="K132" s="402"/>
      <c r="N132" s="261" t="s">
        <v>4</v>
      </c>
      <c r="O132" s="215">
        <f ca="1">MROUND(VLOOKUP($G$124&amp;$D$124,'Home Care data'!$A$928:$O$960,Q132,FALSE),10)</f>
        <v>61500</v>
      </c>
      <c r="P132" s="215"/>
      <c r="Q132" s="261">
        <v>15</v>
      </c>
      <c r="Z132" s="402"/>
      <c r="AA132" s="402"/>
      <c r="AB132" s="402"/>
      <c r="AC132" s="402"/>
    </row>
    <row r="133" spans="1:31" s="261" customFormat="1" ht="12.75" x14ac:dyDescent="0.2">
      <c r="A133" s="44"/>
      <c r="B133" s="44"/>
      <c r="C133" s="44"/>
      <c r="D133" s="44"/>
      <c r="E133" s="44"/>
      <c r="F133" s="44"/>
      <c r="G133" s="44"/>
      <c r="H133" s="44"/>
      <c r="I133" s="402"/>
      <c r="J133" s="402"/>
      <c r="K133" s="402"/>
      <c r="Z133" s="402"/>
      <c r="AA133" s="402"/>
      <c r="AB133" s="402"/>
      <c r="AC133" s="402"/>
      <c r="AD133" s="402"/>
      <c r="AE133" s="402"/>
    </row>
    <row r="134" spans="1:31" s="261" customFormat="1" ht="12.75" x14ac:dyDescent="0.2">
      <c r="A134" s="44"/>
      <c r="B134" s="44"/>
      <c r="C134" s="114"/>
      <c r="D134" s="44"/>
      <c r="E134" s="44"/>
      <c r="F134" s="44"/>
      <c r="G134" s="44"/>
      <c r="H134" s="44"/>
      <c r="I134" s="402"/>
      <c r="J134" s="402"/>
      <c r="K134" s="402"/>
      <c r="Z134" s="402"/>
      <c r="AA134" s="402"/>
      <c r="AB134" s="402"/>
      <c r="AC134" s="402"/>
      <c r="AD134" s="402"/>
      <c r="AE134" s="402"/>
    </row>
    <row r="135" spans="1:31" s="261" customFormat="1" ht="12.75" x14ac:dyDescent="0.2">
      <c r="A135" s="44"/>
      <c r="B135" s="44"/>
      <c r="C135" s="44"/>
      <c r="D135" s="44"/>
      <c r="E135" s="44"/>
      <c r="F135" s="44"/>
      <c r="G135" s="44"/>
      <c r="H135" s="44"/>
      <c r="I135" s="402"/>
      <c r="J135" s="402"/>
      <c r="K135" s="402"/>
      <c r="N135" s="261" t="s">
        <v>97</v>
      </c>
      <c r="O135" s="263">
        <f ca="1">O129/(Q$102+Q$103)</f>
        <v>0.59615384615384615</v>
      </c>
      <c r="P135" s="263"/>
      <c r="Q135" s="263"/>
      <c r="Z135" s="402"/>
      <c r="AA135" s="402"/>
      <c r="AB135" s="402"/>
      <c r="AC135" s="402"/>
      <c r="AD135" s="402"/>
      <c r="AE135" s="402"/>
    </row>
    <row r="136" spans="1:31" s="261" customFormat="1" ht="12.75" x14ac:dyDescent="0.2">
      <c r="A136" s="44"/>
      <c r="B136" s="44"/>
      <c r="C136" s="44"/>
      <c r="D136" s="44"/>
      <c r="E136" s="44"/>
      <c r="F136" s="44"/>
      <c r="G136" s="44"/>
      <c r="H136" s="44"/>
      <c r="I136" s="402"/>
      <c r="J136" s="402"/>
      <c r="K136" s="402"/>
      <c r="N136" s="261" t="s">
        <v>16</v>
      </c>
      <c r="O136" s="263">
        <f ca="1">O130/(Q$102+Q$103)</f>
        <v>0.40384615384615385</v>
      </c>
      <c r="P136" s="263"/>
      <c r="Q136" s="263"/>
      <c r="Z136" s="402"/>
      <c r="AA136" s="402"/>
      <c r="AB136" s="402"/>
      <c r="AC136" s="402"/>
      <c r="AD136" s="402"/>
      <c r="AE136" s="402"/>
    </row>
    <row r="137" spans="1:31" s="261" customFormat="1" ht="12.75" x14ac:dyDescent="0.2">
      <c r="A137" s="44"/>
      <c r="B137" s="44"/>
      <c r="C137" s="44"/>
      <c r="D137" s="44"/>
      <c r="E137" s="44"/>
      <c r="F137" s="44"/>
      <c r="G137" s="44"/>
      <c r="H137" s="44"/>
      <c r="I137" s="402"/>
      <c r="J137" s="402"/>
      <c r="K137" s="402"/>
      <c r="O137" s="263"/>
      <c r="P137" s="263"/>
      <c r="Q137" s="263"/>
      <c r="Z137" s="402"/>
      <c r="AA137" s="402"/>
      <c r="AB137" s="402"/>
      <c r="AC137" s="402"/>
      <c r="AD137" s="402"/>
      <c r="AE137" s="402"/>
    </row>
    <row r="138" spans="1:31" s="261" customFormat="1" ht="12.75" x14ac:dyDescent="0.2">
      <c r="A138" s="44"/>
      <c r="B138" s="44"/>
      <c r="C138" s="44"/>
      <c r="D138" s="44"/>
      <c r="E138" s="44"/>
      <c r="F138" s="44"/>
      <c r="G138" s="44"/>
      <c r="H138" s="44"/>
      <c r="I138" s="403"/>
      <c r="J138" s="402"/>
      <c r="K138" s="402"/>
      <c r="O138" s="215" t="str">
        <f ca="1">TEXT(O131,"0,000")</f>
        <v>15,220</v>
      </c>
      <c r="P138" s="263"/>
      <c r="Q138" s="263"/>
      <c r="Z138" s="402"/>
      <c r="AA138" s="402"/>
      <c r="AB138" s="402"/>
      <c r="AC138" s="402"/>
      <c r="AD138" s="402"/>
      <c r="AE138" s="402"/>
    </row>
    <row r="139" spans="1:31" s="261" customFormat="1" ht="12.75" x14ac:dyDescent="0.2">
      <c r="A139" s="44"/>
      <c r="B139" s="44"/>
      <c r="C139" s="44"/>
      <c r="D139" s="44"/>
      <c r="E139" s="44"/>
      <c r="F139" s="44"/>
      <c r="G139" s="44"/>
      <c r="H139" s="44"/>
      <c r="I139" s="402"/>
      <c r="J139" s="402"/>
      <c r="K139" s="402"/>
      <c r="O139" s="215">
        <f ca="1">SUM(O129:O130)</f>
        <v>46280</v>
      </c>
      <c r="Z139" s="402"/>
      <c r="AA139" s="402"/>
      <c r="AB139" s="402"/>
      <c r="AC139" s="402"/>
      <c r="AD139" s="402"/>
      <c r="AE139" s="402"/>
    </row>
    <row r="140" spans="1:31" s="261" customFormat="1" ht="12.75" x14ac:dyDescent="0.2">
      <c r="A140" s="44"/>
      <c r="B140" s="44"/>
      <c r="C140" s="44"/>
      <c r="D140" s="44"/>
      <c r="E140" s="44"/>
      <c r="F140" s="44"/>
      <c r="G140" s="44"/>
      <c r="H140" s="44"/>
      <c r="I140" s="402"/>
      <c r="J140" s="402"/>
      <c r="K140" s="402"/>
      <c r="O140" s="215" t="str">
        <f ca="1">TEXT(O139,"0,000")</f>
        <v>46,280</v>
      </c>
      <c r="Z140" s="402"/>
      <c r="AA140" s="402"/>
      <c r="AB140" s="402"/>
      <c r="AC140" s="402"/>
      <c r="AD140" s="402"/>
      <c r="AE140" s="402"/>
    </row>
    <row r="141" spans="1:31" s="261" customFormat="1" ht="12.75" x14ac:dyDescent="0.2">
      <c r="A141" s="44"/>
      <c r="B141" s="44"/>
      <c r="C141" s="44"/>
      <c r="D141" s="44"/>
      <c r="E141" s="44"/>
      <c r="F141" s="44"/>
      <c r="G141" s="44"/>
      <c r="H141" s="44"/>
      <c r="I141" s="402"/>
      <c r="J141" s="402"/>
      <c r="K141" s="402"/>
      <c r="Z141" s="402"/>
      <c r="AA141" s="402"/>
      <c r="AB141" s="402"/>
      <c r="AC141" s="402"/>
      <c r="AD141" s="402"/>
      <c r="AE141" s="402"/>
    </row>
    <row r="142" spans="1:31" s="261" customFormat="1" ht="13.5" customHeight="1" x14ac:dyDescent="0.2">
      <c r="A142" s="44"/>
      <c r="B142" s="44"/>
      <c r="C142" s="44"/>
      <c r="D142" s="44"/>
      <c r="E142" s="44"/>
      <c r="F142" s="44"/>
      <c r="G142" s="44"/>
      <c r="H142" s="44"/>
      <c r="I142" s="402"/>
      <c r="J142" s="402"/>
      <c r="K142" s="402"/>
      <c r="O142" s="262"/>
      <c r="Z142" s="402"/>
      <c r="AA142" s="402"/>
      <c r="AB142" s="402"/>
      <c r="AC142" s="402"/>
      <c r="AD142" s="402"/>
      <c r="AE142" s="402"/>
    </row>
    <row r="143" spans="1:31" s="261" customFormat="1" ht="13.5" customHeight="1" x14ac:dyDescent="0.2">
      <c r="A143" s="44"/>
      <c r="B143" s="44"/>
      <c r="C143" s="44"/>
      <c r="D143" s="44"/>
      <c r="E143" s="44"/>
      <c r="F143" s="44"/>
      <c r="G143" s="44"/>
      <c r="H143" s="44"/>
      <c r="I143" s="402"/>
      <c r="J143" s="402"/>
      <c r="K143" s="402"/>
      <c r="O143" s="215"/>
      <c r="Z143" s="402"/>
      <c r="AA143" s="402"/>
      <c r="AB143" s="402"/>
      <c r="AC143" s="402"/>
      <c r="AD143" s="402"/>
      <c r="AE143" s="402"/>
    </row>
    <row r="144" spans="1:31" s="261" customFormat="1" ht="13.5" customHeight="1" x14ac:dyDescent="0.2">
      <c r="A144" s="44"/>
      <c r="B144" s="44"/>
      <c r="C144" s="44"/>
      <c r="D144" s="44"/>
      <c r="E144" s="44"/>
      <c r="F144" s="44"/>
      <c r="G144" s="44"/>
      <c r="H144" s="44"/>
      <c r="I144" s="402"/>
      <c r="J144" s="402"/>
      <c r="K144" s="402"/>
      <c r="O144" s="215"/>
      <c r="Z144" s="402"/>
      <c r="AA144" s="402"/>
      <c r="AB144" s="402"/>
      <c r="AC144" s="402"/>
      <c r="AD144" s="402"/>
      <c r="AE144" s="402"/>
    </row>
    <row r="145" spans="1:33" s="261" customFormat="1" ht="13.5" customHeight="1" x14ac:dyDescent="0.2">
      <c r="A145" s="44"/>
      <c r="B145" s="44"/>
      <c r="C145" s="44"/>
      <c r="D145" s="44"/>
      <c r="E145" s="44"/>
      <c r="F145" s="44"/>
      <c r="G145" s="44"/>
      <c r="H145" s="44"/>
      <c r="I145" s="402"/>
      <c r="J145" s="402"/>
      <c r="K145" s="402"/>
      <c r="O145" s="215"/>
      <c r="P145" s="215"/>
      <c r="Q145" s="215"/>
      <c r="Z145" s="402"/>
      <c r="AA145" s="402"/>
      <c r="AB145" s="402"/>
      <c r="AC145" s="402"/>
      <c r="AD145" s="402"/>
      <c r="AE145" s="402"/>
      <c r="AF145" s="402"/>
      <c r="AG145" s="402"/>
    </row>
    <row r="146" spans="1:33" s="261" customFormat="1" ht="13.5" customHeight="1" x14ac:dyDescent="0.2">
      <c r="A146" s="44"/>
      <c r="B146" s="249" t="str">
        <f ca="1">"Based on information from "&amp;O140&amp;" Home Care clients. There were "&amp;O138&amp;" cases with no data on Living Arrangements."</f>
        <v>Based on information from 46,280 Home Care clients. There were 15,220 cases with no data on Living Arrangements.</v>
      </c>
      <c r="C146" s="44"/>
      <c r="D146" s="44"/>
      <c r="E146" s="44"/>
      <c r="F146" s="44"/>
      <c r="G146" s="44"/>
      <c r="H146" s="44"/>
      <c r="I146" s="402"/>
      <c r="J146" s="402"/>
      <c r="K146" s="402"/>
      <c r="O146" s="215"/>
      <c r="P146" s="215"/>
      <c r="Q146" s="215"/>
      <c r="Z146" s="402"/>
      <c r="AA146" s="402"/>
      <c r="AB146" s="402"/>
      <c r="AC146" s="402"/>
      <c r="AD146" s="402"/>
      <c r="AE146" s="402"/>
      <c r="AF146" s="402"/>
      <c r="AG146" s="402"/>
    </row>
    <row r="147" spans="1:33" x14ac:dyDescent="0.25">
      <c r="L147" s="261"/>
      <c r="M147" s="261"/>
      <c r="N147" s="261"/>
      <c r="O147" s="261"/>
      <c r="P147" s="261"/>
      <c r="Q147" s="261"/>
      <c r="R147" s="261"/>
      <c r="S147" s="261"/>
      <c r="T147" s="261"/>
      <c r="U147" s="261"/>
      <c r="V147" s="261"/>
      <c r="W147" s="261"/>
      <c r="X147" s="261"/>
      <c r="Y147" s="261"/>
      <c r="Z147" s="261"/>
      <c r="AA147" s="261"/>
      <c r="AB147" s="261"/>
      <c r="AC147" s="261"/>
      <c r="AD147" s="261"/>
      <c r="AE147" s="261"/>
      <c r="AF147" s="261"/>
    </row>
    <row r="149" spans="1:33" s="363" customFormat="1" ht="18.75" customHeight="1" x14ac:dyDescent="0.25">
      <c r="A149" s="362"/>
      <c r="B149" s="361" t="s">
        <v>709</v>
      </c>
      <c r="C149" s="362"/>
      <c r="D149" s="362"/>
      <c r="E149" s="362"/>
      <c r="F149" s="362"/>
      <c r="G149" s="362"/>
      <c r="H149" s="362"/>
      <c r="I149" s="362"/>
      <c r="L149" s="364"/>
      <c r="M149" s="364"/>
      <c r="N149" s="364"/>
      <c r="O149" s="364"/>
      <c r="P149" s="364"/>
      <c r="Q149" s="364"/>
      <c r="R149" s="364"/>
      <c r="S149" s="364"/>
      <c r="T149" s="364"/>
      <c r="U149" s="364"/>
      <c r="V149" s="364"/>
      <c r="W149" s="364"/>
      <c r="X149" s="364"/>
      <c r="Y149" s="364"/>
      <c r="Z149" s="364"/>
      <c r="AA149" s="364"/>
      <c r="AB149" s="364"/>
      <c r="AC149" s="364"/>
      <c r="AD149" s="364"/>
      <c r="AE149" s="364"/>
      <c r="AF149" s="364"/>
    </row>
    <row r="150" spans="1:33" ht="13.5" customHeight="1" x14ac:dyDescent="0.25">
      <c r="L150" s="264"/>
      <c r="M150" s="264"/>
      <c r="N150" s="264"/>
      <c r="O150" s="264"/>
      <c r="P150" s="264">
        <v>17</v>
      </c>
      <c r="Q150" s="264">
        <v>14</v>
      </c>
      <c r="R150" s="264">
        <v>5</v>
      </c>
      <c r="S150" s="264">
        <v>8</v>
      </c>
      <c r="T150" s="264">
        <v>11</v>
      </c>
      <c r="U150" s="264">
        <v>2</v>
      </c>
      <c r="V150" s="264">
        <v>20</v>
      </c>
      <c r="W150" s="264">
        <v>23</v>
      </c>
      <c r="X150" s="264">
        <v>26</v>
      </c>
      <c r="Y150" s="264"/>
      <c r="Z150" s="264"/>
      <c r="AC150" s="264"/>
      <c r="AD150" s="264"/>
      <c r="AE150" s="264"/>
      <c r="AF150" s="264"/>
    </row>
    <row r="151" spans="1:33" ht="12" customHeight="1" x14ac:dyDescent="0.25">
      <c r="A151" s="255"/>
      <c r="B151" s="250" t="s">
        <v>882</v>
      </c>
      <c r="C151" s="255">
        <v>33</v>
      </c>
      <c r="D151" s="255" t="str">
        <f ca="1">OFFSET('Home Care data'!$B$1,'2. Summary'!C151,0)</f>
        <v>Scotland</v>
      </c>
      <c r="E151" s="255" t="s">
        <v>632</v>
      </c>
      <c r="F151" s="255">
        <v>3</v>
      </c>
      <c r="G151" s="255">
        <f ca="1">OFFSET('Summary Data'!$B$467,'2. Summary'!F151,0)</f>
        <v>2015</v>
      </c>
      <c r="H151" s="255"/>
      <c r="I151" s="255"/>
      <c r="O151" s="255" t="s">
        <v>11</v>
      </c>
      <c r="P151" s="258" t="s">
        <v>87</v>
      </c>
      <c r="Q151" s="258" t="s">
        <v>47</v>
      </c>
      <c r="R151" s="258" t="s">
        <v>13</v>
      </c>
      <c r="S151" s="258" t="s">
        <v>14</v>
      </c>
      <c r="T151" s="258" t="s">
        <v>81</v>
      </c>
      <c r="U151" s="258" t="s">
        <v>772</v>
      </c>
      <c r="V151" s="258" t="s">
        <v>774</v>
      </c>
      <c r="W151" s="258" t="s">
        <v>17</v>
      </c>
      <c r="X151" s="258" t="s">
        <v>4</v>
      </c>
    </row>
    <row r="152" spans="1:33" x14ac:dyDescent="0.25">
      <c r="O152" s="255" t="s">
        <v>5</v>
      </c>
      <c r="P152" s="255">
        <f ca="1">MROUND(VLOOKUP($G$151&amp;$D$151,'Summary Data'!$A$214:$AD$312,$Y152+P$150,FALSE),10)</f>
        <v>1010</v>
      </c>
      <c r="Q152" s="255">
        <f ca="1">MROUND(VLOOKUP($G$151&amp;$D$151,'Summary Data'!$A$214:$AD$312,$Y152+Q$150,FALSE),10)</f>
        <v>16200</v>
      </c>
      <c r="R152" s="255">
        <f ca="1">MROUND(VLOOKUP($G$151&amp;$D$151,'Summary Data'!$A$214:$AD$312,$Y152+R$150,FALSE),10)</f>
        <v>6890</v>
      </c>
      <c r="S152" s="255">
        <f ca="1">MROUND(VLOOKUP($G$151&amp;$D$151,'Summary Data'!$A$214:$AD$312,$Y152+S$150,FALSE),10)</f>
        <v>10060</v>
      </c>
      <c r="T152" s="255">
        <f ca="1">MROUND(VLOOKUP($G$151&amp;$D$151,'Summary Data'!$A$214:$AD$312,$Y152+T$150,FALSE),10)</f>
        <v>1330</v>
      </c>
      <c r="U152" s="255">
        <f ca="1">MROUND(VLOOKUP($G$151&amp;$D$151,'Summary Data'!$A$214:$AD$312,$Y152+U$150,FALSE),10)</f>
        <v>270</v>
      </c>
      <c r="V152" s="255">
        <f ca="1">MROUND(VLOOKUP($G$151&amp;$D$151,'Summary Data'!$A$214:$AD$312,$Y152+V$150,FALSE),10)</f>
        <v>8570</v>
      </c>
      <c r="W152" s="255">
        <f ca="1">MROUND(VLOOKUP($G$151&amp;$D$151,'Summary Data'!$A$214:$AD$312,$Y152+W$150,FALSE),10)</f>
        <v>8970</v>
      </c>
      <c r="X152" s="255">
        <f ca="1">MROUND(VLOOKUP($G$151&amp;$D$151,'Summary Data'!$A$214:$AD$312,$Y152+X$150,FALSE),10)</f>
        <v>53290</v>
      </c>
      <c r="Y152" s="255">
        <v>2</v>
      </c>
    </row>
    <row r="153" spans="1:33" x14ac:dyDescent="0.25">
      <c r="O153" s="255" t="s">
        <v>6</v>
      </c>
      <c r="P153" s="255">
        <f ca="1">MROUND(VLOOKUP($G$151&amp;$D$151,'Summary Data'!$A$214:$AD$312,$Y153+P$150,FALSE),10)</f>
        <v>63880</v>
      </c>
      <c r="Q153" s="255">
        <f ca="1">MROUND(VLOOKUP($G$151&amp;$D$151,'Summary Data'!$A$214:$AD$312,$Y153+Q$150,FALSE),10)</f>
        <v>44640</v>
      </c>
      <c r="R153" s="255">
        <f ca="1">MROUND(VLOOKUP($G$151&amp;$D$151,'Summary Data'!$A$214:$AD$312,$Y153+R$150,FALSE),10)</f>
        <v>4500</v>
      </c>
      <c r="S153" s="255">
        <f ca="1">MROUND(VLOOKUP($G$151&amp;$D$151,'Summary Data'!$A$214:$AD$312,$Y153+S$150,FALSE),10)</f>
        <v>1220</v>
      </c>
      <c r="T153" s="255">
        <f ca="1">MROUND(VLOOKUP($G$151&amp;$D$151,'Summary Data'!$A$214:$AD$312,$Y153+T$150,FALSE),10)</f>
        <v>240</v>
      </c>
      <c r="U153" s="255">
        <f ca="1">MROUND(VLOOKUP($G$151&amp;$D$151,'Summary Data'!$A$214:$AD$312,$Y153+U$150,FALSE),10)</f>
        <v>9910</v>
      </c>
      <c r="V153" s="255">
        <f ca="1">MROUND(VLOOKUP($G$151&amp;$D$151,'Summary Data'!$A$214:$AD$312,$Y153+V$150,FALSE),10)</f>
        <v>6810</v>
      </c>
      <c r="W153" s="255">
        <f ca="1">MROUND(VLOOKUP($G$151&amp;$D$151,'Summary Data'!$A$214:$AD$312,$Y153+W$150,FALSE),10)</f>
        <v>20930</v>
      </c>
      <c r="X153" s="255">
        <f ca="1">MROUND(VLOOKUP($G$151&amp;$D$151,'Summary Data'!$A$214:$AD$312,$Y153+X$150,FALSE),10)</f>
        <v>152130</v>
      </c>
      <c r="Y153" s="255">
        <v>3</v>
      </c>
    </row>
    <row r="154" spans="1:33" x14ac:dyDescent="0.25">
      <c r="O154" s="255" t="s">
        <v>657</v>
      </c>
      <c r="P154" s="255">
        <f ca="1">MROUND(VLOOKUP($G$151&amp;$D$151,'Summary Data'!$A$214:$AD$312,$Y154+P$150,FALSE),10)</f>
        <v>64890</v>
      </c>
      <c r="Q154" s="255">
        <f ca="1">MROUND(VLOOKUP($G$151&amp;$D$151,'Summary Data'!$A$214:$AD$312,$Y154+Q$150,FALSE),10)</f>
        <v>60830</v>
      </c>
      <c r="R154" s="255">
        <f ca="1">MROUND(VLOOKUP($G$151&amp;$D$151,'Summary Data'!$A$214:$AD$312,$Y154+R$150,FALSE),10)</f>
        <v>11400</v>
      </c>
      <c r="S154" s="255">
        <f ca="1">MROUND(VLOOKUP($G$151&amp;$D$151,'Summary Data'!$A$214:$AD$312,$Y154+S$150,FALSE),10)</f>
        <v>11290</v>
      </c>
      <c r="T154" s="255">
        <f ca="1">MROUND(VLOOKUP($G$151&amp;$D$151,'Summary Data'!$A$214:$AD$312,$Y154+T$150,FALSE),10)</f>
        <v>1570</v>
      </c>
      <c r="U154" s="255">
        <f ca="1">MROUND(VLOOKUP($G$151&amp;$D$151,'Summary Data'!$A$214:$AD$312,$Y154+U$150,FALSE),10)</f>
        <v>10180</v>
      </c>
      <c r="V154" s="255">
        <f ca="1">MROUND(VLOOKUP($G$151&amp;$D$151,'Summary Data'!$A$214:$AD$312,$Y154+V$150,FALSE),10)</f>
        <v>15380</v>
      </c>
      <c r="W154" s="255">
        <f ca="1">MROUND(VLOOKUP($G$151&amp;$D$151,'Summary Data'!$A$214:$AD$312,$Y154+W$150,FALSE),10)</f>
        <v>29890</v>
      </c>
      <c r="X154" s="255">
        <f ca="1">MROUND(VLOOKUP($G$151&amp;$D$151,'Summary Data'!$A$214:$AD$312,$Y154+X$150,FALSE),10)</f>
        <v>205430</v>
      </c>
      <c r="Y154" s="255">
        <v>4</v>
      </c>
    </row>
    <row r="160" spans="1:33" x14ac:dyDescent="0.25">
      <c r="P160" s="264"/>
    </row>
    <row r="161" spans="1:32" x14ac:dyDescent="0.25">
      <c r="P161" s="258"/>
    </row>
    <row r="167" spans="1:32" x14ac:dyDescent="0.25">
      <c r="C167" s="250">
        <v>33</v>
      </c>
    </row>
    <row r="168" spans="1:32" x14ac:dyDescent="0.25">
      <c r="B168" s="256"/>
    </row>
    <row r="169" spans="1:32" ht="25.5" customHeight="1" x14ac:dyDescent="0.25"/>
    <row r="172" spans="1:32" x14ac:dyDescent="0.25">
      <c r="B172" s="445" t="s">
        <v>897</v>
      </c>
      <c r="C172" s="429"/>
      <c r="D172" s="429"/>
      <c r="E172" s="429"/>
      <c r="F172" s="429"/>
      <c r="G172" s="429"/>
    </row>
    <row r="173" spans="1:32" x14ac:dyDescent="0.25">
      <c r="B173" s="445" t="s">
        <v>898</v>
      </c>
      <c r="C173" s="429"/>
      <c r="D173" s="429"/>
      <c r="E173" s="429"/>
      <c r="F173" s="429"/>
      <c r="G173" s="429"/>
    </row>
    <row r="175" spans="1:32" s="363" customFormat="1" ht="18.75" customHeight="1" x14ac:dyDescent="0.25">
      <c r="A175" s="362"/>
      <c r="B175" s="361" t="s">
        <v>894</v>
      </c>
      <c r="C175" s="362"/>
      <c r="D175" s="362"/>
      <c r="E175" s="362"/>
      <c r="F175" s="362"/>
      <c r="G175" s="362"/>
      <c r="H175" s="362"/>
      <c r="I175" s="362"/>
      <c r="L175" s="364"/>
      <c r="M175" s="364"/>
      <c r="N175" s="364"/>
      <c r="O175" s="364"/>
      <c r="P175" s="364"/>
      <c r="Q175" s="364"/>
      <c r="R175" s="364"/>
      <c r="S175" s="364"/>
      <c r="T175" s="364"/>
      <c r="U175" s="364"/>
      <c r="V175" s="364"/>
      <c r="W175" s="364"/>
      <c r="X175" s="364"/>
      <c r="Y175" s="364"/>
      <c r="Z175" s="364"/>
      <c r="AA175" s="364"/>
      <c r="AB175" s="364"/>
      <c r="AC175" s="364"/>
      <c r="AD175" s="364"/>
      <c r="AE175" s="364"/>
      <c r="AF175" s="364"/>
    </row>
    <row r="176" spans="1:32" ht="13.5" customHeight="1" x14ac:dyDescent="0.25">
      <c r="L176" s="264"/>
      <c r="M176" s="264"/>
      <c r="N176" s="264"/>
      <c r="O176" s="264"/>
      <c r="P176" s="264">
        <v>17</v>
      </c>
      <c r="Q176" s="264">
        <v>2</v>
      </c>
      <c r="R176" s="264">
        <v>14</v>
      </c>
      <c r="S176" s="264">
        <v>5</v>
      </c>
      <c r="T176" s="264">
        <v>11</v>
      </c>
      <c r="U176" s="264">
        <v>8</v>
      </c>
      <c r="V176" s="264">
        <v>20</v>
      </c>
      <c r="W176" s="264">
        <v>23</v>
      </c>
      <c r="X176" s="264">
        <v>26</v>
      </c>
      <c r="Y176" s="264"/>
      <c r="Z176" s="264"/>
      <c r="AA176" s="264"/>
      <c r="AB176" s="264"/>
      <c r="AC176" s="264"/>
      <c r="AD176" s="264"/>
      <c r="AE176" s="264"/>
      <c r="AF176" s="264"/>
    </row>
    <row r="177" spans="1:25" ht="12" customHeight="1" x14ac:dyDescent="0.25">
      <c r="A177" s="255"/>
      <c r="B177" s="250" t="s">
        <v>882</v>
      </c>
      <c r="C177" s="255">
        <v>33</v>
      </c>
      <c r="D177" s="255" t="str">
        <f ca="1">OFFSET('Home Care data'!$B$1,'2. Summary'!C177,0)</f>
        <v>Scotland</v>
      </c>
      <c r="E177" s="255" t="s">
        <v>632</v>
      </c>
      <c r="F177" s="255">
        <v>3</v>
      </c>
      <c r="G177" s="255">
        <f ca="1">OFFSET('Summary Data'!$B$467,'2. Summary'!F177,0)</f>
        <v>2015</v>
      </c>
      <c r="H177" s="255"/>
      <c r="I177" s="255"/>
      <c r="O177" s="255" t="s">
        <v>11</v>
      </c>
      <c r="P177" s="258" t="s">
        <v>87</v>
      </c>
      <c r="Q177" s="258" t="s">
        <v>12</v>
      </c>
      <c r="R177" s="258" t="s">
        <v>47</v>
      </c>
      <c r="S177" s="258" t="s">
        <v>13</v>
      </c>
      <c r="T177" s="258" t="s">
        <v>81</v>
      </c>
      <c r="U177" s="258" t="s">
        <v>14</v>
      </c>
      <c r="V177" s="258" t="s">
        <v>16</v>
      </c>
      <c r="W177" s="258" t="s">
        <v>17</v>
      </c>
      <c r="X177" s="258" t="s">
        <v>4</v>
      </c>
    </row>
    <row r="178" spans="1:25" x14ac:dyDescent="0.25">
      <c r="O178" s="255" t="s">
        <v>5</v>
      </c>
      <c r="P178" s="255">
        <f ca="1">MROUND(VLOOKUP($G$177&amp;$D$177,'Summary Data'!$A$214:$AD$312,$Y178+P$176,FALSE),10)</f>
        <v>1010</v>
      </c>
      <c r="Q178" s="255">
        <f ca="1">MROUND(VLOOKUP($G$177&amp;$D$177,'Summary Data'!$A$214:$AD$312,$Y178+Q$176,FALSE),10)</f>
        <v>270</v>
      </c>
      <c r="R178" s="255">
        <f ca="1">MROUND(VLOOKUP($G$177&amp;$D$177,'Summary Data'!$A$214:$AD$312,$Y178+R$176,FALSE),10)</f>
        <v>16200</v>
      </c>
      <c r="S178" s="255">
        <f ca="1">MROUND(VLOOKUP($G$177&amp;$D$177,'Summary Data'!$A$214:$AD$312,$Y178+S$176,FALSE),10)</f>
        <v>6890</v>
      </c>
      <c r="T178" s="255">
        <f ca="1">MROUND(VLOOKUP($G$177&amp;$D$177,'Summary Data'!$A$214:$AD$312,$Y178+T$176,FALSE),10)</f>
        <v>1330</v>
      </c>
      <c r="U178" s="255">
        <f ca="1">MROUND(VLOOKUP($G$177&amp;$D$177,'Summary Data'!$A$214:$AD$312,$Y178+U$176,FALSE),10)</f>
        <v>10060</v>
      </c>
      <c r="V178" s="255">
        <f ca="1">MROUND(VLOOKUP($G$177&amp;$D$177,'Summary Data'!$A$214:$AD$312,$Y178+V$176,FALSE),10)</f>
        <v>8570</v>
      </c>
      <c r="W178" s="255">
        <f ca="1">MROUND(VLOOKUP($G$177&amp;$D$177,'Summary Data'!$A$214:$AD$312,$Y178+W$176,FALSE),10)</f>
        <v>8970</v>
      </c>
      <c r="X178" s="255">
        <f ca="1">MROUND(VLOOKUP($G$177&amp;$D$177,'Summary Data'!$A$214:$AD$312,$Y178+X$176,FALSE),10)</f>
        <v>53290</v>
      </c>
      <c r="Y178" s="255">
        <v>2</v>
      </c>
    </row>
    <row r="179" spans="1:25" x14ac:dyDescent="0.25">
      <c r="O179" s="255" t="s">
        <v>6</v>
      </c>
      <c r="P179" s="255">
        <f ca="1">MROUND(VLOOKUP($G$177&amp;$D$177,'Summary Data'!$A$214:$AD$312,$Y179+P$176,FALSE),10)</f>
        <v>63880</v>
      </c>
      <c r="Q179" s="255">
        <f ca="1">MROUND(VLOOKUP($G$177&amp;$D$177,'Summary Data'!$A$214:$AD$312,$Y179+Q$176,FALSE),10)</f>
        <v>9910</v>
      </c>
      <c r="R179" s="255">
        <f ca="1">MROUND(VLOOKUP($G$177&amp;$D$177,'Summary Data'!$A$214:$AD$312,$Y179+R$176,FALSE),10)</f>
        <v>44640</v>
      </c>
      <c r="S179" s="255">
        <f ca="1">MROUND(VLOOKUP($G$177&amp;$D$177,'Summary Data'!$A$214:$AD$312,$Y179+S$176,FALSE),10)</f>
        <v>4500</v>
      </c>
      <c r="T179" s="255">
        <f ca="1">MROUND(VLOOKUP($G$177&amp;$D$177,'Summary Data'!$A$214:$AD$312,$Y179+T$176,FALSE),10)</f>
        <v>240</v>
      </c>
      <c r="U179" s="255">
        <f ca="1">MROUND(VLOOKUP($G$177&amp;$D$177,'Summary Data'!$A$214:$AD$312,$Y179+U$176,FALSE),10)</f>
        <v>1220</v>
      </c>
      <c r="V179" s="255">
        <f ca="1">MROUND(VLOOKUP($G$177&amp;$D$177,'Summary Data'!$A$214:$AD$312,$Y179+V$176,FALSE),10)</f>
        <v>6810</v>
      </c>
      <c r="W179" s="255">
        <f ca="1">MROUND(VLOOKUP($G$177&amp;$D$177,'Summary Data'!$A$214:$AD$312,$Y179+W$176,FALSE),10)</f>
        <v>20930</v>
      </c>
      <c r="X179" s="255">
        <f ca="1">MROUND(VLOOKUP($G$177&amp;$D$177,'Summary Data'!$A$214:$AD$312,$Y179+X$176,FALSE),10)</f>
        <v>152130</v>
      </c>
      <c r="Y179" s="255">
        <v>3</v>
      </c>
    </row>
    <row r="180" spans="1:25" x14ac:dyDescent="0.25">
      <c r="P180" s="255">
        <f t="shared" ref="P180:X180" ca="1" si="3">P179/(SUM(P178:P179))</f>
        <v>0.98443519802743107</v>
      </c>
      <c r="Q180" s="255">
        <f t="shared" ca="1" si="3"/>
        <v>0.97347740667976423</v>
      </c>
      <c r="R180" s="255">
        <f ca="1">R179/(SUM(R178:R179))</f>
        <v>0.73372781065088755</v>
      </c>
      <c r="S180" s="255">
        <f t="shared" ca="1" si="3"/>
        <v>0.39508340649692714</v>
      </c>
      <c r="T180" s="255">
        <f t="shared" ca="1" si="3"/>
        <v>0.15286624203821655</v>
      </c>
      <c r="U180" s="255">
        <f t="shared" ca="1" si="3"/>
        <v>0.10815602836879433</v>
      </c>
      <c r="V180" s="255">
        <f ca="1">V179/(SUM(V178:V179))</f>
        <v>0.44278283485045511</v>
      </c>
      <c r="W180" s="255">
        <f t="shared" ca="1" si="3"/>
        <v>0.7</v>
      </c>
      <c r="X180" s="255">
        <f t="shared" ca="1" si="3"/>
        <v>0.7405802745594392</v>
      </c>
    </row>
    <row r="183" spans="1:25" ht="15.75" customHeight="1" x14ac:dyDescent="0.25">
      <c r="O183" s="255" t="str">
        <f>O177</f>
        <v>Age Group</v>
      </c>
      <c r="P183" s="255" t="str">
        <f t="shared" ref="P183:X183" si="4">P177</f>
        <v>Frail older people</v>
      </c>
      <c r="Q183" s="255" t="str">
        <f t="shared" si="4"/>
        <v>Dementia</v>
      </c>
      <c r="R183" s="255" t="str">
        <f t="shared" si="4"/>
        <v>Physical disability</v>
      </c>
      <c r="S183" s="255" t="str">
        <f t="shared" si="4"/>
        <v>Mental Health</v>
      </c>
      <c r="T183" s="255" t="str">
        <f t="shared" si="4"/>
        <v>Learning and Physical Disability</v>
      </c>
      <c r="U183" s="255" t="str">
        <f t="shared" si="4"/>
        <v>Learning Disability</v>
      </c>
      <c r="V183" s="255" t="str">
        <f>V177</f>
        <v>Other</v>
      </c>
      <c r="W183" s="255" t="str">
        <f t="shared" si="4"/>
        <v>Not known</v>
      </c>
      <c r="X183" s="255" t="str">
        <f t="shared" si="4"/>
        <v>All</v>
      </c>
    </row>
    <row r="184" spans="1:25" x14ac:dyDescent="0.25">
      <c r="O184" s="255" t="s">
        <v>5</v>
      </c>
      <c r="P184" s="358">
        <f ca="1">P178/SUM(P$178:P$179)</f>
        <v>1.5564801972568963E-2</v>
      </c>
      <c r="Q184" s="358">
        <f t="shared" ref="Q184:X184" ca="1" si="5">Q178/SUM(Q$178:Q$179)</f>
        <v>2.6522593320235755E-2</v>
      </c>
      <c r="R184" s="358">
        <f t="shared" ca="1" si="5"/>
        <v>0.26627218934911245</v>
      </c>
      <c r="S184" s="358">
        <f t="shared" ca="1" si="5"/>
        <v>0.60491659350307292</v>
      </c>
      <c r="T184" s="358">
        <f t="shared" ca="1" si="5"/>
        <v>0.84713375796178347</v>
      </c>
      <c r="U184" s="358">
        <f t="shared" ca="1" si="5"/>
        <v>0.89184397163120566</v>
      </c>
      <c r="V184" s="358">
        <f ca="1">V178/SUM(V$178:V$179)</f>
        <v>0.55721716514954489</v>
      </c>
      <c r="W184" s="358">
        <f t="shared" ca="1" si="5"/>
        <v>0.3</v>
      </c>
      <c r="X184" s="358">
        <f t="shared" ca="1" si="5"/>
        <v>0.2594197254405608</v>
      </c>
    </row>
    <row r="185" spans="1:25" x14ac:dyDescent="0.25">
      <c r="O185" s="255" t="s">
        <v>6</v>
      </c>
      <c r="P185" s="358">
        <f ca="1">P179/SUM(P$178:P$179)</f>
        <v>0.98443519802743107</v>
      </c>
      <c r="Q185" s="358">
        <f t="shared" ref="Q185:X185" ca="1" si="6">Q179/SUM(Q$178:Q$179)</f>
        <v>0.97347740667976423</v>
      </c>
      <c r="R185" s="358">
        <f t="shared" ca="1" si="6"/>
        <v>0.73372781065088755</v>
      </c>
      <c r="S185" s="358">
        <f t="shared" ca="1" si="6"/>
        <v>0.39508340649692714</v>
      </c>
      <c r="T185" s="358">
        <f t="shared" ca="1" si="6"/>
        <v>0.15286624203821655</v>
      </c>
      <c r="U185" s="358">
        <f t="shared" ca="1" si="6"/>
        <v>0.10815602836879433</v>
      </c>
      <c r="V185" s="358">
        <f ca="1">V179/SUM(V$178:V$179)</f>
        <v>0.44278283485045511</v>
      </c>
      <c r="W185" s="358">
        <f t="shared" ca="1" si="6"/>
        <v>0.7</v>
      </c>
      <c r="X185" s="358">
        <f t="shared" ca="1" si="6"/>
        <v>0.7405802745594392</v>
      </c>
    </row>
    <row r="186" spans="1:25" x14ac:dyDescent="0.25">
      <c r="P186" s="264"/>
    </row>
    <row r="187" spans="1:25" x14ac:dyDescent="0.25">
      <c r="P187" s="258"/>
    </row>
    <row r="193" spans="1:32" x14ac:dyDescent="0.25">
      <c r="C193" s="250">
        <v>33</v>
      </c>
    </row>
    <row r="194" spans="1:32" x14ac:dyDescent="0.25">
      <c r="B194" s="256"/>
    </row>
    <row r="195" spans="1:32" ht="25.5" customHeight="1" x14ac:dyDescent="0.25"/>
    <row r="199" spans="1:32" x14ac:dyDescent="0.25">
      <c r="B199" s="257" t="s">
        <v>896</v>
      </c>
    </row>
    <row r="202" spans="1:32" s="364" customFormat="1" ht="18.75" x14ac:dyDescent="0.25">
      <c r="A202" s="362"/>
      <c r="B202" s="361" t="s">
        <v>710</v>
      </c>
      <c r="C202" s="362"/>
      <c r="D202" s="362"/>
      <c r="E202" s="362"/>
      <c r="F202" s="362"/>
      <c r="G202" s="361"/>
      <c r="H202" s="362"/>
      <c r="I202" s="362"/>
      <c r="J202" s="363"/>
      <c r="K202" s="363"/>
    </row>
    <row r="203" spans="1:32" x14ac:dyDescent="0.25">
      <c r="A203" s="254"/>
      <c r="H203" s="254"/>
      <c r="I203" s="254"/>
      <c r="J203" s="264"/>
      <c r="K203" s="264"/>
      <c r="L203" s="264"/>
    </row>
    <row r="204" spans="1:32" x14ac:dyDescent="0.25">
      <c r="A204" s="254"/>
      <c r="B204" s="250" t="s">
        <v>882</v>
      </c>
      <c r="C204" s="250">
        <v>33</v>
      </c>
      <c r="D204" s="255" t="str">
        <f ca="1">OFFSET('Home Care data'!$B$1,'2. Summary'!C204,0)</f>
        <v>Scotland</v>
      </c>
      <c r="E204" s="255"/>
      <c r="H204" s="254"/>
      <c r="I204" s="254"/>
      <c r="J204" s="264"/>
      <c r="K204" s="264"/>
      <c r="L204" s="264"/>
      <c r="O204" s="255" t="s">
        <v>18</v>
      </c>
      <c r="P204" s="255">
        <v>2005</v>
      </c>
      <c r="Q204" s="255">
        <v>2006</v>
      </c>
      <c r="R204" s="255">
        <v>2007</v>
      </c>
      <c r="S204" s="255">
        <v>2008</v>
      </c>
      <c r="T204" s="255">
        <v>2009</v>
      </c>
      <c r="U204" s="255">
        <v>2010</v>
      </c>
      <c r="V204" s="255">
        <v>2011</v>
      </c>
      <c r="W204" s="255">
        <v>2012</v>
      </c>
      <c r="X204" s="255">
        <v>2013</v>
      </c>
      <c r="Y204" s="255">
        <v>2014</v>
      </c>
      <c r="Z204" s="255">
        <v>2015</v>
      </c>
      <c r="AF204" s="266"/>
    </row>
    <row r="205" spans="1:32" x14ac:dyDescent="0.25">
      <c r="A205" s="254"/>
      <c r="H205" s="254"/>
      <c r="I205" s="254"/>
      <c r="J205" s="264"/>
      <c r="K205" s="264"/>
      <c r="L205" s="264"/>
      <c r="O205" s="255" t="s">
        <v>93</v>
      </c>
      <c r="P205" s="267">
        <f t="shared" ref="P205:S207" ca="1" si="7">P208/P$217</f>
        <v>0.77270937069232282</v>
      </c>
      <c r="Q205" s="267">
        <f t="shared" ca="1" si="7"/>
        <v>0.7568676847304584</v>
      </c>
      <c r="R205" s="267">
        <f t="shared" ca="1" si="7"/>
        <v>0.72941592419742607</v>
      </c>
      <c r="S205" s="267">
        <f t="shared" ca="1" si="7"/>
        <v>0.71036518855713437</v>
      </c>
      <c r="T205" s="267">
        <f t="shared" ref="T205:Z205" ca="1" si="8">T208/T$217</f>
        <v>0.67822803705492385</v>
      </c>
      <c r="U205" s="267">
        <f t="shared" ca="1" si="8"/>
        <v>0.65909640009664172</v>
      </c>
      <c r="V205" s="267">
        <f t="shared" ca="1" si="8"/>
        <v>0.61225969114402778</v>
      </c>
      <c r="W205" s="267">
        <f t="shared" ca="1" si="8"/>
        <v>0.56639928698752229</v>
      </c>
      <c r="X205" s="267">
        <f t="shared" ca="1" si="8"/>
        <v>0.55305561013951665</v>
      </c>
      <c r="Y205" s="267">
        <f t="shared" ca="1" si="8"/>
        <v>0.51154126508463593</v>
      </c>
      <c r="Z205" s="267">
        <f t="shared" ca="1" si="8"/>
        <v>0.48316287540039998</v>
      </c>
    </row>
    <row r="206" spans="1:32" ht="18.75" x14ac:dyDescent="0.3">
      <c r="A206" s="254"/>
      <c r="C206" s="331" t="s">
        <v>651</v>
      </c>
      <c r="F206" s="330" t="s">
        <v>748</v>
      </c>
      <c r="H206" s="255"/>
      <c r="I206" s="254"/>
      <c r="J206" s="264"/>
      <c r="K206" s="264"/>
      <c r="L206" s="264"/>
      <c r="O206" s="255" t="s">
        <v>95</v>
      </c>
      <c r="P206" s="267">
        <f t="shared" ca="1" si="7"/>
        <v>0.16402228036121191</v>
      </c>
      <c r="Q206" s="267">
        <f t="shared" ca="1" si="7"/>
        <v>0.17045727953352111</v>
      </c>
      <c r="R206" s="267">
        <f t="shared" ca="1" si="7"/>
        <v>0.19062367416207043</v>
      </c>
      <c r="S206" s="267">
        <f t="shared" ca="1" si="7"/>
        <v>0.21331025756628222</v>
      </c>
      <c r="T206" s="267">
        <f t="shared" ref="T206:Z206" ca="1" si="9">T209/T$217</f>
        <v>0.24423760811344777</v>
      </c>
      <c r="U206" s="267">
        <f t="shared" ca="1" si="9"/>
        <v>0.2662629862285576</v>
      </c>
      <c r="V206" s="267">
        <f t="shared" ca="1" si="9"/>
        <v>0.30901355184368107</v>
      </c>
      <c r="W206" s="267">
        <f t="shared" ca="1" si="9"/>
        <v>0.35801820728291317</v>
      </c>
      <c r="X206" s="267">
        <f t="shared" ca="1" si="9"/>
        <v>0.38188576668631691</v>
      </c>
      <c r="Y206" s="267">
        <f t="shared" ca="1" si="9"/>
        <v>0.42324451283712644</v>
      </c>
      <c r="Z206" s="267">
        <f t="shared" ca="1" si="9"/>
        <v>0.42877351587779061</v>
      </c>
    </row>
    <row r="207" spans="1:32" x14ac:dyDescent="0.25">
      <c r="L207" s="264"/>
      <c r="O207" s="255" t="s">
        <v>94</v>
      </c>
      <c r="P207" s="267">
        <f t="shared" ca="1" si="7"/>
        <v>6.1636706332461245E-2</v>
      </c>
      <c r="Q207" s="267">
        <f t="shared" ca="1" si="7"/>
        <v>6.9405720593854817E-2</v>
      </c>
      <c r="R207" s="267">
        <f t="shared" ca="1" si="7"/>
        <v>7.2267006081176643E-2</v>
      </c>
      <c r="S207" s="267">
        <f t="shared" ca="1" si="7"/>
        <v>6.7074855655259669E-2</v>
      </c>
      <c r="T207" s="267">
        <f ca="1">T210/T$217</f>
        <v>6.9119433346504514E-2</v>
      </c>
      <c r="U207" s="267">
        <f t="shared" ref="U207:Z207" ca="1" si="10">U210/U$217</f>
        <v>7.4640613674800682E-2</v>
      </c>
      <c r="V207" s="267">
        <f t="shared" ca="1" si="10"/>
        <v>6.8184683265048854E-2</v>
      </c>
      <c r="W207" s="267">
        <f t="shared" ca="1" si="10"/>
        <v>7.0457728545963841E-2</v>
      </c>
      <c r="X207" s="267">
        <f t="shared" ca="1" si="10"/>
        <v>6.4010611122027897E-2</v>
      </c>
      <c r="Y207" s="267">
        <f t="shared" ca="1" si="10"/>
        <v>6.4047946869684944E-2</v>
      </c>
      <c r="Z207" s="267">
        <f t="shared" ca="1" si="10"/>
        <v>7.5706086079901133E-2</v>
      </c>
      <c r="AF207" s="255">
        <f ca="1">S208/S217</f>
        <v>0.71036518855713437</v>
      </c>
    </row>
    <row r="208" spans="1:32" x14ac:dyDescent="0.25">
      <c r="O208" s="265" t="s">
        <v>93</v>
      </c>
      <c r="P208" s="265">
        <f t="shared" ref="P208:Y208" ca="1" si="11">P211</f>
        <v>54935</v>
      </c>
      <c r="Q208" s="265">
        <f t="shared" ca="1" si="11"/>
        <v>53478</v>
      </c>
      <c r="R208" s="265">
        <f t="shared" ca="1" si="11"/>
        <v>51577</v>
      </c>
      <c r="S208" s="265">
        <f t="shared" ca="1" si="11"/>
        <v>48844</v>
      </c>
      <c r="T208" s="265">
        <f t="shared" ca="1" si="11"/>
        <v>46344</v>
      </c>
      <c r="U208" s="265">
        <f t="shared" ca="1" si="11"/>
        <v>43648</v>
      </c>
      <c r="V208" s="265">
        <f t="shared" ca="1" si="11"/>
        <v>38854</v>
      </c>
      <c r="W208" s="265">
        <f t="shared" ca="1" si="11"/>
        <v>35588</v>
      </c>
      <c r="X208" s="265">
        <f t="shared" ca="1" si="11"/>
        <v>33774</v>
      </c>
      <c r="Y208" s="265">
        <f t="shared" ca="1" si="11"/>
        <v>31580</v>
      </c>
      <c r="Z208" s="265">
        <f ca="1">Z211</f>
        <v>29715</v>
      </c>
    </row>
    <row r="209" spans="14:26" x14ac:dyDescent="0.25">
      <c r="O209" s="265" t="s">
        <v>95</v>
      </c>
      <c r="P209" s="265">
        <f t="shared" ref="P209:Y209" ca="1" si="12">P212+P213</f>
        <v>11661</v>
      </c>
      <c r="Q209" s="265">
        <f t="shared" ca="1" si="12"/>
        <v>12044</v>
      </c>
      <c r="R209" s="265">
        <f t="shared" ca="1" si="12"/>
        <v>13479</v>
      </c>
      <c r="S209" s="265">
        <f t="shared" ca="1" si="12"/>
        <v>14667</v>
      </c>
      <c r="T209" s="265">
        <f t="shared" ca="1" si="12"/>
        <v>16689</v>
      </c>
      <c r="U209" s="265">
        <f t="shared" ca="1" si="12"/>
        <v>17633</v>
      </c>
      <c r="V209" s="265">
        <f t="shared" ca="1" si="12"/>
        <v>19610</v>
      </c>
      <c r="W209" s="265">
        <f t="shared" ca="1" si="12"/>
        <v>22495</v>
      </c>
      <c r="X209" s="265">
        <f t="shared" ca="1" si="12"/>
        <v>23321</v>
      </c>
      <c r="Y209" s="265">
        <f t="shared" ca="1" si="12"/>
        <v>26129</v>
      </c>
      <c r="Z209" s="265">
        <f ca="1">Z212+Z213</f>
        <v>26370</v>
      </c>
    </row>
    <row r="210" spans="14:26" x14ac:dyDescent="0.25">
      <c r="O210" s="265" t="s">
        <v>94</v>
      </c>
      <c r="P210" s="265">
        <f t="shared" ref="P210:Y210" ca="1" si="13">SUM(P214:P216)</f>
        <v>4382</v>
      </c>
      <c r="Q210" s="265">
        <f t="shared" ca="1" si="13"/>
        <v>4904</v>
      </c>
      <c r="R210" s="265">
        <f t="shared" ca="1" si="13"/>
        <v>5110</v>
      </c>
      <c r="S210" s="265">
        <f t="shared" ca="1" si="13"/>
        <v>4612</v>
      </c>
      <c r="T210" s="265">
        <f t="shared" ca="1" si="13"/>
        <v>4723</v>
      </c>
      <c r="U210" s="265">
        <f t="shared" ca="1" si="13"/>
        <v>4943</v>
      </c>
      <c r="V210" s="265">
        <f t="shared" ca="1" si="13"/>
        <v>4327</v>
      </c>
      <c r="W210" s="265">
        <f t="shared" ca="1" si="13"/>
        <v>4427</v>
      </c>
      <c r="X210" s="265">
        <f t="shared" ca="1" si="13"/>
        <v>3909</v>
      </c>
      <c r="Y210" s="265">
        <f t="shared" ca="1" si="13"/>
        <v>3954</v>
      </c>
      <c r="Z210" s="265">
        <f ca="1">SUM(Z214:Z216)</f>
        <v>4656</v>
      </c>
    </row>
    <row r="211" spans="14:26" x14ac:dyDescent="0.25">
      <c r="N211" s="255">
        <v>32</v>
      </c>
      <c r="O211" s="255" t="s">
        <v>19</v>
      </c>
      <c r="P211" s="255">
        <f ca="1">MROUND(VLOOKUP(P$204&amp;$D$204,'Home Care data'!$C$284:$AU$813,$N211,FALSE),1)</f>
        <v>54935</v>
      </c>
      <c r="Q211" s="255">
        <f ca="1">MROUND(VLOOKUP(Q$204&amp;$D$204,'Home Care data'!$C$284:$AU$813,$N211,FALSE),1)</f>
        <v>53478</v>
      </c>
      <c r="R211" s="255">
        <f ca="1">MROUND(VLOOKUP(R$204&amp;$D$204,'Home Care data'!$C$284:$AU$813,$N211,FALSE),1)</f>
        <v>51577</v>
      </c>
      <c r="S211" s="255">
        <f ca="1">MROUND(VLOOKUP(S$204&amp;$D$204,'Home Care data'!$C$284:$AU$813,$N211,FALSE),1)</f>
        <v>48844</v>
      </c>
      <c r="T211" s="255">
        <f ca="1">MROUND(VLOOKUP(T$204&amp;$D$204,'Home Care data'!$C$284:$AU$813,$N211,FALSE),1)</f>
        <v>46344</v>
      </c>
      <c r="U211" s="255">
        <f ca="1">MROUND(VLOOKUP(U$204&amp;$D$204,'Home Care data'!$C$284:$AU$813,$N211,FALSE),1)</f>
        <v>43648</v>
      </c>
      <c r="V211" s="255">
        <f ca="1">MROUND(VLOOKUP(V$204&amp;$D$204,'Home Care data'!$C$284:$AU$813,$N211,FALSE),1)</f>
        <v>38854</v>
      </c>
      <c r="W211" s="255">
        <f ca="1">MROUND(VLOOKUP(W$204&amp;$D$204,'Home Care data'!$C$284:$AU$813,$N211,FALSE),1)</f>
        <v>35588</v>
      </c>
      <c r="X211" s="255">
        <f ca="1">MROUND(VLOOKUP(X$204&amp;$D$204,'Home Care data'!$C$284:$AU$813,$N211,FALSE),1)</f>
        <v>33774</v>
      </c>
      <c r="Y211" s="255">
        <f ca="1">MROUND(VLOOKUP(Y$204&amp;$D$204,'Home Care data'!$C$284:$AU$813,$N211,FALSE),1)</f>
        <v>31580</v>
      </c>
      <c r="Z211" s="255">
        <f ca="1">MROUND(VLOOKUP(Z$204&amp;$D$204,'Home Care data'!$C$284:$AU$813,$N211,FALSE),1)</f>
        <v>29715</v>
      </c>
    </row>
    <row r="212" spans="14:26" x14ac:dyDescent="0.25">
      <c r="N212" s="255">
        <v>33</v>
      </c>
      <c r="O212" s="255" t="s">
        <v>20</v>
      </c>
      <c r="P212" s="255">
        <f ca="1">MROUND(VLOOKUP(P$204&amp;$D$204,'Home Care data'!$C$284:$AU$813,$N212,FALSE),1)</f>
        <v>3245</v>
      </c>
      <c r="Q212" s="255">
        <f ca="1">MROUND(VLOOKUP(Q$204&amp;$D$204,'Home Care data'!$C$284:$AU$813,$N212,FALSE),1)</f>
        <v>3249</v>
      </c>
      <c r="R212" s="255">
        <f ca="1">MROUND(VLOOKUP(R$204&amp;$D$204,'Home Care data'!$C$284:$AU$813,$N212,FALSE),1)</f>
        <v>3145</v>
      </c>
      <c r="S212" s="255">
        <f ca="1">MROUND(VLOOKUP(S$204&amp;$D$204,'Home Care data'!$C$284:$AU$813,$N212,FALSE),1)</f>
        <v>3351</v>
      </c>
      <c r="T212" s="255">
        <f ca="1">MROUND(VLOOKUP(T$204&amp;$D$204,'Home Care data'!$C$284:$AU$813,$N212,FALSE),1)</f>
        <v>3620</v>
      </c>
      <c r="U212" s="255">
        <f ca="1">MROUND(VLOOKUP(U$204&amp;$D$204,'Home Care data'!$C$284:$AU$813,$N212,FALSE),1)</f>
        <v>3079</v>
      </c>
      <c r="V212" s="255">
        <f ca="1">MROUND(VLOOKUP(V$204&amp;$D$204,'Home Care data'!$C$284:$AU$813,$N212,FALSE),1)</f>
        <v>2901</v>
      </c>
      <c r="W212" s="255">
        <f ca="1">MROUND(VLOOKUP(W$204&amp;$D$204,'Home Care data'!$C$284:$AU$813,$N212,FALSE),1)</f>
        <v>3086</v>
      </c>
      <c r="X212" s="255">
        <f ca="1">MROUND(VLOOKUP(X$204&amp;$D$204,'Home Care data'!$C$284:$AU$813,$N212,FALSE),1)</f>
        <v>19468</v>
      </c>
      <c r="Y212" s="255">
        <f ca="1">MROUND(VLOOKUP(Y$204&amp;$D$204,'Home Care data'!$C$284:$AU$813,$N212,FALSE),1)</f>
        <v>21506</v>
      </c>
      <c r="Z212" s="255">
        <f ca="1">MROUND(VLOOKUP(Z$204&amp;$D$204,'Home Care data'!$C$284:$AU$813,$N212,FALSE),1)</f>
        <v>21812</v>
      </c>
    </row>
    <row r="213" spans="14:26" x14ac:dyDescent="0.25">
      <c r="N213" s="255">
        <v>34</v>
      </c>
      <c r="O213" s="255" t="s">
        <v>21</v>
      </c>
      <c r="P213" s="255">
        <f ca="1">MROUND(VLOOKUP(P$204&amp;$D$204,'Home Care data'!$C$284:$AU$813,$N213,FALSE),1)</f>
        <v>8416</v>
      </c>
      <c r="Q213" s="255">
        <f ca="1">MROUND(VLOOKUP(Q$204&amp;$D$204,'Home Care data'!$C$284:$AU$813,$N213,FALSE),1)</f>
        <v>8795</v>
      </c>
      <c r="R213" s="255">
        <f ca="1">MROUND(VLOOKUP(R$204&amp;$D$204,'Home Care data'!$C$284:$AU$813,$N213,FALSE),1)</f>
        <v>10334</v>
      </c>
      <c r="S213" s="255">
        <f ca="1">MROUND(VLOOKUP(S$204&amp;$D$204,'Home Care data'!$C$284:$AU$813,$N213,FALSE),1)</f>
        <v>11316</v>
      </c>
      <c r="T213" s="255">
        <f ca="1">MROUND(VLOOKUP(T$204&amp;$D$204,'Home Care data'!$C$284:$AU$813,$N213,FALSE),1)</f>
        <v>13069</v>
      </c>
      <c r="U213" s="255">
        <f ca="1">MROUND(VLOOKUP(U$204&amp;$D$204,'Home Care data'!$C$284:$AU$813,$N213,FALSE),1)</f>
        <v>14554</v>
      </c>
      <c r="V213" s="255">
        <f ca="1">MROUND(VLOOKUP(V$204&amp;$D$204,'Home Care data'!$C$284:$AU$813,$N213,FALSE),1)</f>
        <v>16709</v>
      </c>
      <c r="W213" s="255">
        <f ca="1">MROUND(VLOOKUP(W$204&amp;$D$204,'Home Care data'!$C$284:$AU$813,$N213,FALSE),1)</f>
        <v>19409</v>
      </c>
      <c r="X213" s="255">
        <f ca="1">MROUND(VLOOKUP(X$204&amp;$D$204,'Home Care data'!$C$284:$AU$813,$N213,FALSE),1)</f>
        <v>3853</v>
      </c>
      <c r="Y213" s="255">
        <f ca="1">MROUND(VLOOKUP(Y$204&amp;$D$204,'Home Care data'!$C$284:$AU$813,$N213,FALSE),1)</f>
        <v>4623</v>
      </c>
      <c r="Z213" s="255">
        <f ca="1">MROUND(VLOOKUP(Z$204&amp;$D$204,'Home Care data'!$C$284:$AU$813,$N213,FALSE),1)</f>
        <v>4558</v>
      </c>
    </row>
    <row r="214" spans="14:26" x14ac:dyDescent="0.25">
      <c r="N214" s="255">
        <v>35</v>
      </c>
      <c r="O214" s="255" t="s">
        <v>22</v>
      </c>
      <c r="P214" s="255">
        <f ca="1">MROUND(VLOOKUP(P$204&amp;$D$204,'Home Care data'!$C$284:$AU$813,$N214,FALSE),1)</f>
        <v>3272</v>
      </c>
      <c r="Q214" s="255">
        <f ca="1">MROUND(VLOOKUP(Q$204&amp;$D$204,'Home Care data'!$C$284:$AU$813,$N214,FALSE),1)</f>
        <v>3411</v>
      </c>
      <c r="R214" s="255">
        <f ca="1">MROUND(VLOOKUP(R$204&amp;$D$204,'Home Care data'!$C$284:$AU$813,$N214,FALSE),1)</f>
        <v>3674</v>
      </c>
      <c r="S214" s="255">
        <f ca="1">MROUND(VLOOKUP(S$204&amp;$D$204,'Home Care data'!$C$284:$AU$813,$N214,FALSE),1)</f>
        <v>3449</v>
      </c>
      <c r="T214" s="255">
        <f ca="1">MROUND(VLOOKUP(T$204&amp;$D$204,'Home Care data'!$C$284:$AU$813,$N214,FALSE),1)</f>
        <v>3596</v>
      </c>
      <c r="U214" s="255">
        <f ca="1">MROUND(VLOOKUP(U$204&amp;$D$204,'Home Care data'!$C$284:$AU$813,$N214,FALSE),1)</f>
        <v>3956</v>
      </c>
      <c r="V214" s="255">
        <f ca="1">MROUND(VLOOKUP(V$204&amp;$D$204,'Home Care data'!$C$284:$AU$813,$N214,FALSE),1)</f>
        <v>3472</v>
      </c>
      <c r="W214" s="255">
        <f ca="1">MROUND(VLOOKUP(W$204&amp;$D$204,'Home Care data'!$C$284:$AU$813,$N214,FALSE),1)</f>
        <v>3608</v>
      </c>
      <c r="X214" s="255">
        <f ca="1">MROUND(VLOOKUP(X$204&amp;$D$204,'Home Care data'!$C$284:$AU$813,$N214,FALSE),1)</f>
        <v>2952</v>
      </c>
      <c r="Y214" s="255">
        <f ca="1">MROUND(VLOOKUP(Y$204&amp;$D$204,'Home Care data'!$C$284:$AU$813,$N214,FALSE),1)</f>
        <v>2638</v>
      </c>
      <c r="Z214" s="255">
        <f ca="1">MROUND(VLOOKUP(Z$204&amp;$D$204,'Home Care data'!$C$284:$AU$813,$N214,FALSE),1)</f>
        <v>3616</v>
      </c>
    </row>
    <row r="215" spans="14:26" x14ac:dyDescent="0.25">
      <c r="N215" s="255">
        <v>36</v>
      </c>
      <c r="O215" s="255" t="s">
        <v>23</v>
      </c>
      <c r="P215" s="255">
        <f ca="1">MROUND(VLOOKUP(P$204&amp;$D$204,'Home Care data'!$C$284:$AU$813,$N215,FALSE),1)</f>
        <v>888</v>
      </c>
      <c r="Q215" s="255">
        <f ca="1">MROUND(VLOOKUP(Q$204&amp;$D$204,'Home Care data'!$C$284:$AU$813,$N215,FALSE),1)</f>
        <v>1087</v>
      </c>
      <c r="R215" s="255">
        <f ca="1">MROUND(VLOOKUP(R$204&amp;$D$204,'Home Care data'!$C$284:$AU$813,$N215,FALSE),1)</f>
        <v>983</v>
      </c>
      <c r="S215" s="255">
        <f ca="1">MROUND(VLOOKUP(S$204&amp;$D$204,'Home Care data'!$C$284:$AU$813,$N215,FALSE),1)</f>
        <v>924</v>
      </c>
      <c r="T215" s="255">
        <f ca="1">MROUND(VLOOKUP(T$204&amp;$D$204,'Home Care data'!$C$284:$AU$813,$N215,FALSE),1)</f>
        <v>821</v>
      </c>
      <c r="U215" s="255">
        <f ca="1">MROUND(VLOOKUP(U$204&amp;$D$204,'Home Care data'!$C$284:$AU$813,$N215,FALSE),1)</f>
        <v>706</v>
      </c>
      <c r="V215" s="255">
        <f ca="1">MROUND(VLOOKUP(V$204&amp;$D$204,'Home Care data'!$C$284:$AU$813,$N215,FALSE),1)</f>
        <v>570</v>
      </c>
      <c r="W215" s="255">
        <f ca="1">MROUND(VLOOKUP(W$204&amp;$D$204,'Home Care data'!$C$284:$AU$813,$N215,FALSE),1)</f>
        <v>521</v>
      </c>
      <c r="X215" s="255">
        <f ca="1">MROUND(VLOOKUP(X$204&amp;$D$204,'Home Care data'!$C$284:$AU$813,$N215,FALSE),1)</f>
        <v>568</v>
      </c>
      <c r="Y215" s="255">
        <f ca="1">MROUND(VLOOKUP(Y$204&amp;$D$204,'Home Care data'!$C$284:$AU$813,$N215,FALSE),1)</f>
        <v>838</v>
      </c>
      <c r="Z215" s="255">
        <f ca="1">MROUND(VLOOKUP(Z$204&amp;$D$204,'Home Care data'!$C$284:$AU$813,$N215,FALSE),1)</f>
        <v>646</v>
      </c>
    </row>
    <row r="216" spans="14:26" x14ac:dyDescent="0.25">
      <c r="N216" s="255">
        <v>37</v>
      </c>
      <c r="O216" s="255" t="s">
        <v>88</v>
      </c>
      <c r="P216" s="255">
        <f ca="1">MROUND(VLOOKUP(P$204&amp;$D$204,'Home Care data'!$C$284:$AU$813,$N216,FALSE),1)</f>
        <v>222</v>
      </c>
      <c r="Q216" s="255">
        <f ca="1">MROUND(VLOOKUP(Q$204&amp;$D$204,'Home Care data'!$C$284:$AU$813,$N216,FALSE),1)</f>
        <v>406</v>
      </c>
      <c r="R216" s="255">
        <f ca="1">MROUND(VLOOKUP(R$204&amp;$D$204,'Home Care data'!$C$284:$AU$813,$N216,FALSE),1)</f>
        <v>453</v>
      </c>
      <c r="S216" s="255">
        <f ca="1">MROUND(VLOOKUP(S$204&amp;$D$204,'Home Care data'!$C$284:$AU$813,$N216,FALSE),1)</f>
        <v>239</v>
      </c>
      <c r="T216" s="255">
        <f ca="1">MROUND(VLOOKUP(T$204&amp;$D$204,'Home Care data'!$C$284:$AU$813,$N216,FALSE),1)</f>
        <v>306</v>
      </c>
      <c r="U216" s="255">
        <f ca="1">MROUND(VLOOKUP(U$204&amp;$D$204,'Home Care data'!$C$284:$AU$813,$N216,FALSE),1)</f>
        <v>281</v>
      </c>
      <c r="V216" s="255">
        <f ca="1">MROUND(VLOOKUP(V$204&amp;$D$204,'Home Care data'!$C$284:$AU$813,$N216,FALSE),1)</f>
        <v>285</v>
      </c>
      <c r="W216" s="255">
        <f ca="1">MROUND(VLOOKUP(W$204&amp;$D$204,'Home Care data'!$C$284:$AU$813,$N216,FALSE),1)</f>
        <v>298</v>
      </c>
      <c r="X216" s="255">
        <f ca="1">MROUND(VLOOKUP(X$204&amp;$D$204,'Home Care data'!$C$284:$AU$813,$N216,FALSE),1)</f>
        <v>389</v>
      </c>
      <c r="Y216" s="255">
        <f ca="1">MROUND(VLOOKUP(Y$204&amp;$D$204,'Home Care data'!$C$284:$AU$813,$N216,FALSE),1)</f>
        <v>478</v>
      </c>
      <c r="Z216" s="255">
        <f ca="1">MROUND(VLOOKUP(Z$204&amp;$D$204,'Home Care data'!$C$284:$AU$813,$N216,FALSE),1)</f>
        <v>394</v>
      </c>
    </row>
    <row r="217" spans="14:26" x14ac:dyDescent="0.25">
      <c r="N217" s="255">
        <v>38</v>
      </c>
      <c r="O217" s="255" t="s">
        <v>7</v>
      </c>
      <c r="P217" s="255">
        <f ca="1">MROUND(VLOOKUP(P$204&amp;$D$204,'Home Care data'!$C$284:$AU$813,$N217,FALSE),1)</f>
        <v>71094</v>
      </c>
      <c r="Q217" s="255">
        <f ca="1">MROUND(VLOOKUP(Q$204&amp;$D$204,'Home Care data'!$C$284:$AU$813,$N217,FALSE),1)</f>
        <v>70657</v>
      </c>
      <c r="R217" s="255">
        <f ca="1">MROUND(VLOOKUP(R$204&amp;$D$204,'Home Care data'!$C$284:$AU$813,$N217,FALSE),1)</f>
        <v>70710</v>
      </c>
      <c r="S217" s="255">
        <f ca="1">MROUND(VLOOKUP(S$204&amp;$D$204,'Home Care data'!$C$284:$AU$813,$N217,FALSE),1)</f>
        <v>68759</v>
      </c>
      <c r="T217" s="255">
        <f ca="1">MROUND(VLOOKUP(T$204&amp;$D$204,'Home Care data'!$C$284:$AU$813,$N217,FALSE),1)</f>
        <v>68331</v>
      </c>
      <c r="U217" s="255">
        <f ca="1">MROUND(VLOOKUP(U$204&amp;$D$204,'Home Care data'!$C$284:$AU$813,$N217,FALSE),1)</f>
        <v>66224</v>
      </c>
      <c r="V217" s="255">
        <f ca="1">MROUND(VLOOKUP(V$204&amp;$D$204,'Home Care data'!$C$284:$AU$813,$N217,FALSE),1)</f>
        <v>63460</v>
      </c>
      <c r="W217" s="255">
        <f ca="1">MROUND(VLOOKUP(W$204&amp;$D$204,'Home Care data'!$C$284:$AU$813,$N217,FALSE),1)</f>
        <v>62832</v>
      </c>
      <c r="X217" s="255">
        <f ca="1">MROUND(VLOOKUP(X$204&amp;$D$204,'Home Care data'!$C$284:$AU$813,$N217,FALSE),1)</f>
        <v>61068</v>
      </c>
      <c r="Y217" s="255">
        <f ca="1">MROUND(VLOOKUP(Y$204&amp;$D$204,'Home Care data'!$C$284:$AU$813,$N217,FALSE),1)</f>
        <v>61735</v>
      </c>
      <c r="Z217" s="255">
        <f ca="1">MROUND(VLOOKUP(Z$204&amp;$D$204,'Home Care data'!$C$284:$AU$813,$N217,FALSE),1)</f>
        <v>61501</v>
      </c>
    </row>
    <row r="220" spans="14:26" x14ac:dyDescent="0.25">
      <c r="P220" s="255">
        <v>2005</v>
      </c>
      <c r="Q220" s="255">
        <v>2006</v>
      </c>
      <c r="R220" s="255">
        <v>2007</v>
      </c>
      <c r="S220" s="255">
        <v>2008</v>
      </c>
      <c r="T220" s="255">
        <v>2009</v>
      </c>
      <c r="U220" s="255">
        <v>2010</v>
      </c>
      <c r="V220" s="255">
        <v>2011</v>
      </c>
      <c r="W220" s="255">
        <v>2012</v>
      </c>
      <c r="X220" s="255">
        <v>2013</v>
      </c>
      <c r="Y220" s="255">
        <v>2014</v>
      </c>
      <c r="Z220" s="255">
        <v>2015</v>
      </c>
    </row>
    <row r="221" spans="14:26" x14ac:dyDescent="0.25">
      <c r="O221" s="255" t="s">
        <v>93</v>
      </c>
      <c r="P221" s="267">
        <f t="shared" ref="P221:S223" ca="1" si="14">P224/P$233</f>
        <v>0.6003081136597056</v>
      </c>
      <c r="Q221" s="267">
        <f t="shared" ca="1" si="14"/>
        <v>0.5633173315676212</v>
      </c>
      <c r="R221" s="267">
        <f t="shared" ca="1" si="14"/>
        <v>0.53255813953488373</v>
      </c>
      <c r="S221" s="267">
        <f t="shared" ca="1" si="14"/>
        <v>0.52073732718894006</v>
      </c>
      <c r="T221" s="267">
        <f t="shared" ref="T221:T223" ca="1" si="15">T224/T$233</f>
        <v>0.50565277992875945</v>
      </c>
      <c r="U221" s="267">
        <f t="shared" ref="U221:Z221" ca="1" si="16">U224/U$233</f>
        <v>0.47043817527010806</v>
      </c>
      <c r="V221" s="267">
        <f t="shared" ca="1" si="16"/>
        <v>0.44026904518204418</v>
      </c>
      <c r="W221" s="267">
        <f t="shared" ca="1" si="16"/>
        <v>0.42067611165661384</v>
      </c>
      <c r="X221" s="267">
        <f t="shared" ca="1" si="16"/>
        <v>0.39613373474885122</v>
      </c>
      <c r="Y221" s="267">
        <f t="shared" ca="1" si="16"/>
        <v>0.35749005744586831</v>
      </c>
      <c r="Z221" s="267">
        <f t="shared" ca="1" si="16"/>
        <v>0.32790368271954673</v>
      </c>
    </row>
    <row r="222" spans="14:26" x14ac:dyDescent="0.25">
      <c r="O222" s="255" t="s">
        <v>95</v>
      </c>
      <c r="P222" s="267">
        <f t="shared" ca="1" si="14"/>
        <v>0.29664498459431704</v>
      </c>
      <c r="Q222" s="267">
        <f t="shared" ca="1" si="14"/>
        <v>0.32494620096010596</v>
      </c>
      <c r="R222" s="267">
        <f t="shared" ca="1" si="14"/>
        <v>0.34868217054263567</v>
      </c>
      <c r="S222" s="267">
        <f t="shared" ca="1" si="14"/>
        <v>0.36436251920122886</v>
      </c>
      <c r="T222" s="267">
        <f t="shared" ca="1" si="15"/>
        <v>0.38098188013009138</v>
      </c>
      <c r="U222" s="267">
        <f t="shared" ref="U222:Z223" ca="1" si="17">U225/U$233</f>
        <v>0.41851740696278511</v>
      </c>
      <c r="V222" s="267">
        <f t="shared" ca="1" si="17"/>
        <v>0.45957011258955988</v>
      </c>
      <c r="W222" s="267">
        <f t="shared" ca="1" si="17"/>
        <v>0.48912891008556597</v>
      </c>
      <c r="X222" s="267">
        <f t="shared" ca="1" si="17"/>
        <v>0.51101251782601809</v>
      </c>
      <c r="Y222" s="267">
        <f t="shared" ca="1" si="17"/>
        <v>0.55192222713212546</v>
      </c>
      <c r="Z222" s="267">
        <f t="shared" ca="1" si="17"/>
        <v>0.55623229461756374</v>
      </c>
    </row>
    <row r="223" spans="14:26" x14ac:dyDescent="0.25">
      <c r="O223" s="255" t="s">
        <v>94</v>
      </c>
      <c r="P223" s="267">
        <f t="shared" ca="1" si="14"/>
        <v>0.10287572749058542</v>
      </c>
      <c r="Q223" s="267">
        <f t="shared" ca="1" si="14"/>
        <v>0.1117364674722728</v>
      </c>
      <c r="R223" s="267">
        <f t="shared" ca="1" si="14"/>
        <v>0.11891472868217054</v>
      </c>
      <c r="S223" s="267">
        <f t="shared" ca="1" si="14"/>
        <v>0.11490015360983102</v>
      </c>
      <c r="T223" s="267">
        <f t="shared" ca="1" si="15"/>
        <v>0.11290072789221001</v>
      </c>
      <c r="U223" s="267">
        <f t="shared" ca="1" si="17"/>
        <v>0.11104441776710684</v>
      </c>
      <c r="V223" s="267">
        <f t="shared" ca="1" si="17"/>
        <v>0.10030706243602866</v>
      </c>
      <c r="W223" s="267">
        <f t="shared" ca="1" si="17"/>
        <v>9.0335250385748356E-2</v>
      </c>
      <c r="X223" s="267">
        <f t="shared" ca="1" si="17"/>
        <v>9.3012200919030258E-2</v>
      </c>
      <c r="Y223" s="267">
        <f t="shared" ca="1" si="17"/>
        <v>9.0440418323759028E-2</v>
      </c>
      <c r="Z223" s="267">
        <f t="shared" ca="1" si="17"/>
        <v>0.11586402266288952</v>
      </c>
    </row>
    <row r="224" spans="14:26" x14ac:dyDescent="0.25">
      <c r="O224" s="265" t="s">
        <v>93</v>
      </c>
      <c r="P224" s="268">
        <f t="shared" ref="P224:Z224" ca="1" si="18">P227</f>
        <v>350700</v>
      </c>
      <c r="Q224" s="268">
        <f t="shared" ca="1" si="18"/>
        <v>340300</v>
      </c>
      <c r="R224" s="268">
        <f t="shared" ca="1" si="18"/>
        <v>343500</v>
      </c>
      <c r="S224" s="268">
        <f t="shared" ca="1" si="18"/>
        <v>339000</v>
      </c>
      <c r="T224" s="268">
        <f t="shared" ca="1" si="18"/>
        <v>326500</v>
      </c>
      <c r="U224" s="268">
        <f t="shared" ca="1" si="18"/>
        <v>313500</v>
      </c>
      <c r="V224" s="268">
        <f t="shared" ca="1" si="18"/>
        <v>301100</v>
      </c>
      <c r="W224" s="268">
        <f t="shared" ca="1" si="18"/>
        <v>299900</v>
      </c>
      <c r="X224" s="268">
        <f t="shared" ca="1" si="18"/>
        <v>250000</v>
      </c>
      <c r="Y224" s="268">
        <f t="shared" ca="1" si="18"/>
        <v>242700</v>
      </c>
      <c r="Z224" s="268">
        <f t="shared" ca="1" si="18"/>
        <v>231500</v>
      </c>
    </row>
    <row r="225" spans="1:256" x14ac:dyDescent="0.25">
      <c r="O225" s="265" t="s">
        <v>95</v>
      </c>
      <c r="P225" s="268">
        <f t="shared" ref="P225:Z225" ca="1" si="19">P228+P229</f>
        <v>173300</v>
      </c>
      <c r="Q225" s="268">
        <f t="shared" ca="1" si="19"/>
        <v>196300</v>
      </c>
      <c r="R225" s="268">
        <f t="shared" ca="1" si="19"/>
        <v>224900</v>
      </c>
      <c r="S225" s="268">
        <f t="shared" ca="1" si="19"/>
        <v>237200</v>
      </c>
      <c r="T225" s="268">
        <f t="shared" ca="1" si="19"/>
        <v>246000</v>
      </c>
      <c r="U225" s="268">
        <f t="shared" ca="1" si="19"/>
        <v>278900</v>
      </c>
      <c r="V225" s="268">
        <f t="shared" ca="1" si="19"/>
        <v>314300</v>
      </c>
      <c r="W225" s="268">
        <f t="shared" ca="1" si="19"/>
        <v>348700</v>
      </c>
      <c r="X225" s="268">
        <f t="shared" ca="1" si="19"/>
        <v>322500</v>
      </c>
      <c r="Y225" s="268">
        <f t="shared" ca="1" si="19"/>
        <v>374700</v>
      </c>
      <c r="Z225" s="268">
        <f t="shared" ca="1" si="19"/>
        <v>392700</v>
      </c>
    </row>
    <row r="226" spans="1:256" x14ac:dyDescent="0.25">
      <c r="O226" s="265" t="s">
        <v>94</v>
      </c>
      <c r="P226" s="268">
        <f t="shared" ref="P226:Z226" ca="1" si="20">SUM(P230:P232)</f>
        <v>60100</v>
      </c>
      <c r="Q226" s="268">
        <f t="shared" ca="1" si="20"/>
        <v>67500</v>
      </c>
      <c r="R226" s="268">
        <f t="shared" ca="1" si="20"/>
        <v>76700</v>
      </c>
      <c r="S226" s="268">
        <f t="shared" ca="1" si="20"/>
        <v>74800</v>
      </c>
      <c r="T226" s="268">
        <f t="shared" ca="1" si="20"/>
        <v>72900</v>
      </c>
      <c r="U226" s="268">
        <f t="shared" ca="1" si="20"/>
        <v>74000</v>
      </c>
      <c r="V226" s="268">
        <f t="shared" ca="1" si="20"/>
        <v>68600</v>
      </c>
      <c r="W226" s="268">
        <f t="shared" ca="1" si="20"/>
        <v>64400</v>
      </c>
      <c r="X226" s="268">
        <f t="shared" ca="1" si="20"/>
        <v>58700</v>
      </c>
      <c r="Y226" s="268">
        <f t="shared" ca="1" si="20"/>
        <v>61400</v>
      </c>
      <c r="Z226" s="268">
        <f t="shared" ca="1" si="20"/>
        <v>81800</v>
      </c>
    </row>
    <row r="227" spans="1:256" x14ac:dyDescent="0.25">
      <c r="N227" s="255">
        <v>39</v>
      </c>
      <c r="O227" s="255" t="s">
        <v>19</v>
      </c>
      <c r="P227" s="259">
        <f ca="1">MROUND(VLOOKUP(P$204&amp;$D$204,'Home Care data'!$C$284:$AU$813,$N227,FALSE),100)</f>
        <v>350700</v>
      </c>
      <c r="Q227" s="259">
        <f ca="1">MROUND(VLOOKUP(Q$204&amp;$D$204,'Home Care data'!$C$284:$AU$813,$N227,FALSE),100)</f>
        <v>340300</v>
      </c>
      <c r="R227" s="259">
        <f ca="1">MROUND(VLOOKUP(R$204&amp;$D$204,'Home Care data'!$C$284:$AU$813,$N227,FALSE),100)</f>
        <v>343500</v>
      </c>
      <c r="S227" s="259">
        <f ca="1">MROUND(VLOOKUP(S$204&amp;$D$204,'Home Care data'!$C$284:$AU$813,$N227,FALSE),100)</f>
        <v>339000</v>
      </c>
      <c r="T227" s="259">
        <f ca="1">MROUND(VLOOKUP(T$204&amp;$D$204,'Home Care data'!$C$284:$AU$813,$N227,FALSE),100)</f>
        <v>326500</v>
      </c>
      <c r="U227" s="259">
        <f ca="1">MROUND(VLOOKUP(U$204&amp;$D$204,'Home Care data'!$C$284:$AU$813,$N227,FALSE),100)</f>
        <v>313500</v>
      </c>
      <c r="V227" s="259">
        <f ca="1">MROUND(VLOOKUP(V$204&amp;$D$204,'Home Care data'!$C$284:$AU$813,$N227,FALSE),100)</f>
        <v>301100</v>
      </c>
      <c r="W227" s="259">
        <f ca="1">MROUND(VLOOKUP(W$204&amp;$D$204,'Home Care data'!$C$284:$AU$813,$N227,FALSE),100)</f>
        <v>299900</v>
      </c>
      <c r="X227" s="259">
        <f ca="1">MROUND(VLOOKUP(X$204&amp;$D$204,'Home Care data'!$C$284:$AU$813,$N227,FALSE),100)</f>
        <v>250000</v>
      </c>
      <c r="Y227" s="259">
        <f ca="1">MROUND(VLOOKUP(Y$204&amp;$D$204,'Home Care data'!$C$284:$AU$813,$N227,FALSE),100)</f>
        <v>242700</v>
      </c>
      <c r="Z227" s="259">
        <f ca="1">MROUND(VLOOKUP(Z$204&amp;$D$204,'Home Care data'!$C$284:$AU$813,$N227,FALSE),100)</f>
        <v>231500</v>
      </c>
    </row>
    <row r="228" spans="1:256" x14ac:dyDescent="0.25">
      <c r="N228" s="255">
        <v>40</v>
      </c>
      <c r="O228" s="255" t="s">
        <v>20</v>
      </c>
      <c r="P228" s="259">
        <f ca="1">MROUND(VLOOKUP(P$204&amp;$D$204,'Home Care data'!$C$284:$AU$813,$N228,FALSE),100)</f>
        <v>53000</v>
      </c>
      <c r="Q228" s="259">
        <f ca="1">MROUND(VLOOKUP(Q$204&amp;$D$204,'Home Care data'!$C$284:$AU$813,$N228,FALSE),100)</f>
        <v>65400</v>
      </c>
      <c r="R228" s="259">
        <f ca="1">MROUND(VLOOKUP(R$204&amp;$D$204,'Home Care data'!$C$284:$AU$813,$N228,FALSE),100)</f>
        <v>79400</v>
      </c>
      <c r="S228" s="259">
        <f ca="1">MROUND(VLOOKUP(S$204&amp;$D$204,'Home Care data'!$C$284:$AU$813,$N228,FALSE),100)</f>
        <v>82800</v>
      </c>
      <c r="T228" s="259">
        <f ca="1">MROUND(VLOOKUP(T$204&amp;$D$204,'Home Care data'!$C$284:$AU$813,$N228,FALSE),100)</f>
        <v>82200</v>
      </c>
      <c r="U228" s="259">
        <f ca="1">MROUND(VLOOKUP(U$204&amp;$D$204,'Home Care data'!$C$284:$AU$813,$N228,FALSE),100)</f>
        <v>78700</v>
      </c>
      <c r="V228" s="259">
        <f ca="1">MROUND(VLOOKUP(V$204&amp;$D$204,'Home Care data'!$C$284:$AU$813,$N228,FALSE),100)</f>
        <v>97600</v>
      </c>
      <c r="W228" s="259">
        <f ca="1">MROUND(VLOOKUP(W$204&amp;$D$204,'Home Care data'!$C$284:$AU$813,$N228,FALSE),100)</f>
        <v>88300</v>
      </c>
      <c r="X228" s="259">
        <f ca="1">MROUND(VLOOKUP(X$204&amp;$D$204,'Home Care data'!$C$284:$AU$813,$N228,FALSE),100)</f>
        <v>228700</v>
      </c>
      <c r="Y228" s="259">
        <f ca="1">MROUND(VLOOKUP(Y$204&amp;$D$204,'Home Care data'!$C$284:$AU$813,$N228,FALSE),100)</f>
        <v>251000</v>
      </c>
      <c r="Z228" s="259">
        <f ca="1">MROUND(VLOOKUP(Z$204&amp;$D$204,'Home Care data'!$C$284:$AU$813,$N228,FALSE),100)</f>
        <v>260500</v>
      </c>
    </row>
    <row r="229" spans="1:256" x14ac:dyDescent="0.25">
      <c r="B229" s="257" t="s">
        <v>895</v>
      </c>
      <c r="N229" s="255">
        <v>41</v>
      </c>
      <c r="O229" s="255" t="s">
        <v>21</v>
      </c>
      <c r="P229" s="259">
        <f ca="1">MROUND(VLOOKUP(P$204&amp;$D$204,'Home Care data'!$C$284:$AU$813,$N229,FALSE),100)</f>
        <v>120300</v>
      </c>
      <c r="Q229" s="259">
        <f ca="1">MROUND(VLOOKUP(Q$204&amp;$D$204,'Home Care data'!$C$284:$AU$813,$N229,FALSE),100)</f>
        <v>130900</v>
      </c>
      <c r="R229" s="259">
        <f ca="1">MROUND(VLOOKUP(R$204&amp;$D$204,'Home Care data'!$C$284:$AU$813,$N229,FALSE),100)</f>
        <v>145500</v>
      </c>
      <c r="S229" s="259">
        <f ca="1">MROUND(VLOOKUP(S$204&amp;$D$204,'Home Care data'!$C$284:$AU$813,$N229,FALSE),100)</f>
        <v>154400</v>
      </c>
      <c r="T229" s="259">
        <f ca="1">MROUND(VLOOKUP(T$204&amp;$D$204,'Home Care data'!$C$284:$AU$813,$N229,FALSE),100)</f>
        <v>163800</v>
      </c>
      <c r="U229" s="259">
        <f ca="1">MROUND(VLOOKUP(U$204&amp;$D$204,'Home Care data'!$C$284:$AU$813,$N229,FALSE),100)</f>
        <v>200200</v>
      </c>
      <c r="V229" s="259">
        <f ca="1">MROUND(VLOOKUP(V$204&amp;$D$204,'Home Care data'!$C$284:$AU$813,$N229,FALSE),100)</f>
        <v>216700</v>
      </c>
      <c r="W229" s="259">
        <f ca="1">MROUND(VLOOKUP(W$204&amp;$D$204,'Home Care data'!$C$284:$AU$813,$N229,FALSE),100)</f>
        <v>260400</v>
      </c>
      <c r="X229" s="259">
        <f ca="1">MROUND(VLOOKUP(X$204&amp;$D$204,'Home Care data'!$C$284:$AU$813,$N229,FALSE),100)</f>
        <v>93800</v>
      </c>
      <c r="Y229" s="259">
        <f ca="1">MROUND(VLOOKUP(Y$204&amp;$D$204,'Home Care data'!$C$284:$AU$813,$N229,FALSE),100)</f>
        <v>123700</v>
      </c>
      <c r="Z229" s="259">
        <f ca="1">MROUND(VLOOKUP(Z$204&amp;$D$204,'Home Care data'!$C$284:$AU$813,$N229,FALSE),100)</f>
        <v>132200</v>
      </c>
    </row>
    <row r="230" spans="1:256" x14ac:dyDescent="0.25">
      <c r="N230" s="255">
        <v>42</v>
      </c>
      <c r="O230" s="255" t="s">
        <v>22</v>
      </c>
      <c r="P230" s="259">
        <f ca="1">MROUND(VLOOKUP(P$204&amp;$D$204,'Home Care data'!$C$284:$AU$813,$N230,FALSE),100)</f>
        <v>45100</v>
      </c>
      <c r="Q230" s="259">
        <f ca="1">MROUND(VLOOKUP(Q$204&amp;$D$204,'Home Care data'!$C$284:$AU$813,$N230,FALSE),100)</f>
        <v>46200</v>
      </c>
      <c r="R230" s="259">
        <f ca="1">MROUND(VLOOKUP(R$204&amp;$D$204,'Home Care data'!$C$284:$AU$813,$N230,FALSE),100)</f>
        <v>55600</v>
      </c>
      <c r="S230" s="259">
        <f ca="1">MROUND(VLOOKUP(S$204&amp;$D$204,'Home Care data'!$C$284:$AU$813,$N230,FALSE),100)</f>
        <v>57900</v>
      </c>
      <c r="T230" s="259">
        <f ca="1">MROUND(VLOOKUP(T$204&amp;$D$204,'Home Care data'!$C$284:$AU$813,$N230,FALSE),100)</f>
        <v>57600</v>
      </c>
      <c r="U230" s="259">
        <f ca="1">MROUND(VLOOKUP(U$204&amp;$D$204,'Home Care data'!$C$284:$AU$813,$N230,FALSE),100)</f>
        <v>56000</v>
      </c>
      <c r="V230" s="259">
        <f ca="1">MROUND(VLOOKUP(V$204&amp;$D$204,'Home Care data'!$C$284:$AU$813,$N230,FALSE),100)</f>
        <v>51400</v>
      </c>
      <c r="W230" s="259">
        <f ca="1">MROUND(VLOOKUP(W$204&amp;$D$204,'Home Care data'!$C$284:$AU$813,$N230,FALSE),100)</f>
        <v>48600</v>
      </c>
      <c r="X230" s="259">
        <f ca="1">MROUND(VLOOKUP(X$204&amp;$D$204,'Home Care data'!$C$284:$AU$813,$N230,FALSE),100)</f>
        <v>42500</v>
      </c>
      <c r="Y230" s="259">
        <f ca="1">MROUND(VLOOKUP(Y$204&amp;$D$204,'Home Care data'!$C$284:$AU$813,$N230,FALSE),100)</f>
        <v>38000</v>
      </c>
      <c r="Z230" s="259">
        <f ca="1">MROUND(VLOOKUP(Z$204&amp;$D$204,'Home Care data'!$C$284:$AU$813,$N230,FALSE),100)</f>
        <v>61700</v>
      </c>
    </row>
    <row r="231" spans="1:256" x14ac:dyDescent="0.25">
      <c r="N231" s="255">
        <v>43</v>
      </c>
      <c r="O231" s="255" t="s">
        <v>23</v>
      </c>
      <c r="P231" s="259">
        <f ca="1">MROUND(VLOOKUP(P$204&amp;$D$204,'Home Care data'!$C$284:$AU$813,$N231,FALSE),100)</f>
        <v>10300</v>
      </c>
      <c r="Q231" s="259">
        <f ca="1">MROUND(VLOOKUP(Q$204&amp;$D$204,'Home Care data'!$C$284:$AU$813,$N231,FALSE),100)</f>
        <v>11600</v>
      </c>
      <c r="R231" s="259">
        <f ca="1">MROUND(VLOOKUP(R$204&amp;$D$204,'Home Care data'!$C$284:$AU$813,$N231,FALSE),100)</f>
        <v>10100</v>
      </c>
      <c r="S231" s="259">
        <f ca="1">MROUND(VLOOKUP(S$204&amp;$D$204,'Home Care data'!$C$284:$AU$813,$N231,FALSE),100)</f>
        <v>11300</v>
      </c>
      <c r="T231" s="259">
        <f ca="1">MROUND(VLOOKUP(T$204&amp;$D$204,'Home Care data'!$C$284:$AU$813,$N231,FALSE),100)</f>
        <v>9300</v>
      </c>
      <c r="U231" s="259">
        <f ca="1">MROUND(VLOOKUP(U$204&amp;$D$204,'Home Care data'!$C$284:$AU$813,$N231,FALSE),100)</f>
        <v>11100</v>
      </c>
      <c r="V231" s="259">
        <f ca="1">MROUND(VLOOKUP(V$204&amp;$D$204,'Home Care data'!$C$284:$AU$813,$N231,FALSE),100)</f>
        <v>9400</v>
      </c>
      <c r="W231" s="259">
        <f ca="1">MROUND(VLOOKUP(W$204&amp;$D$204,'Home Care data'!$C$284:$AU$813,$N231,FALSE),100)</f>
        <v>7900</v>
      </c>
      <c r="X231" s="259">
        <f ca="1">MROUND(VLOOKUP(X$204&amp;$D$204,'Home Care data'!$C$284:$AU$813,$N231,FALSE),100)</f>
        <v>7900</v>
      </c>
      <c r="Y231" s="259">
        <f ca="1">MROUND(VLOOKUP(Y$204&amp;$D$204,'Home Care data'!$C$284:$AU$813,$N231,FALSE),100)</f>
        <v>13300</v>
      </c>
      <c r="Z231" s="259">
        <f ca="1">MROUND(VLOOKUP(Z$204&amp;$D$204,'Home Care data'!$C$284:$AU$813,$N231,FALSE),100)</f>
        <v>10400</v>
      </c>
    </row>
    <row r="232" spans="1:256" x14ac:dyDescent="0.25">
      <c r="N232" s="255">
        <v>44</v>
      </c>
      <c r="O232" s="255" t="s">
        <v>88</v>
      </c>
      <c r="P232" s="259">
        <f ca="1">MROUND(VLOOKUP(P$204&amp;$D$204,'Home Care data'!$C$284:$AU$813,$N232,FALSE),100)</f>
        <v>4700</v>
      </c>
      <c r="Q232" s="259">
        <f ca="1">MROUND(VLOOKUP(Q$204&amp;$D$204,'Home Care data'!$C$284:$AU$813,$N232,FALSE),100)</f>
        <v>9700</v>
      </c>
      <c r="R232" s="259">
        <f ca="1">MROUND(VLOOKUP(R$204&amp;$D$204,'Home Care data'!$C$284:$AU$813,$N232,FALSE),100)</f>
        <v>11000</v>
      </c>
      <c r="S232" s="259">
        <f ca="1">MROUND(VLOOKUP(S$204&amp;$D$204,'Home Care data'!$C$284:$AU$813,$N232,FALSE),100)</f>
        <v>5600</v>
      </c>
      <c r="T232" s="259">
        <f ca="1">MROUND(VLOOKUP(T$204&amp;$D$204,'Home Care data'!$C$284:$AU$813,$N232,FALSE),100)</f>
        <v>6000</v>
      </c>
      <c r="U232" s="259">
        <f ca="1">MROUND(VLOOKUP(U$204&amp;$D$204,'Home Care data'!$C$284:$AU$813,$N232,FALSE),100)</f>
        <v>6900</v>
      </c>
      <c r="V232" s="259">
        <f ca="1">MROUND(VLOOKUP(V$204&amp;$D$204,'Home Care data'!$C$284:$AU$813,$N232,FALSE),100)</f>
        <v>7800</v>
      </c>
      <c r="W232" s="259">
        <f ca="1">MROUND(VLOOKUP(W$204&amp;$D$204,'Home Care data'!$C$284:$AU$813,$N232,FALSE),100)</f>
        <v>7900</v>
      </c>
      <c r="X232" s="259">
        <f ca="1">MROUND(VLOOKUP(X$204&amp;$D$204,'Home Care data'!$C$284:$AU$813,$N232,FALSE),100)</f>
        <v>8300</v>
      </c>
      <c r="Y232" s="259">
        <f ca="1">MROUND(VLOOKUP(Y$204&amp;$D$204,'Home Care data'!$C$284:$AU$813,$N232,FALSE),100)</f>
        <v>10100</v>
      </c>
      <c r="Z232" s="259">
        <f ca="1">MROUND(VLOOKUP(Z$204&amp;$D$204,'Home Care data'!$C$284:$AU$813,$N232,FALSE),100)</f>
        <v>9700</v>
      </c>
    </row>
    <row r="233" spans="1:256" x14ac:dyDescent="0.25">
      <c r="N233" s="255">
        <v>45</v>
      </c>
      <c r="O233" s="255" t="s">
        <v>7</v>
      </c>
      <c r="P233" s="259">
        <f ca="1">MROUND(VLOOKUP(P$204&amp;$D$204,'Home Care data'!$C$284:$AU$813,$N233,FALSE),100)</f>
        <v>584200</v>
      </c>
      <c r="Q233" s="259">
        <f ca="1">MROUND(VLOOKUP(Q$204&amp;$D$204,'Home Care data'!$C$284:$AU$813,$N233,FALSE),100)</f>
        <v>604100</v>
      </c>
      <c r="R233" s="259">
        <f ca="1">MROUND(VLOOKUP(R$204&amp;$D$204,'Home Care data'!$C$284:$AU$813,$N233,FALSE),100)</f>
        <v>645000</v>
      </c>
      <c r="S233" s="259">
        <f ca="1">MROUND(VLOOKUP(S$204&amp;$D$204,'Home Care data'!$C$284:$AU$813,$N233,FALSE),100)</f>
        <v>651000</v>
      </c>
      <c r="T233" s="259">
        <f ca="1">MROUND(VLOOKUP(T$204&amp;$D$204,'Home Care data'!$C$284:$AU$813,$N233,FALSE),100)</f>
        <v>645700</v>
      </c>
      <c r="U233" s="259">
        <f ca="1">MROUND(VLOOKUP(U$204&amp;$D$204,'Home Care data'!$C$284:$AU$813,$N233,FALSE),100)</f>
        <v>666400</v>
      </c>
      <c r="V233" s="259">
        <f ca="1">MROUND(VLOOKUP(V$204&amp;$D$204,'Home Care data'!$C$284:$AU$813,$N233,FALSE),100)</f>
        <v>683900</v>
      </c>
      <c r="W233" s="259">
        <f ca="1">MROUND(VLOOKUP(W$204&amp;$D$204,'Home Care data'!$C$284:$AU$813,$N233,FALSE),100)</f>
        <v>712900</v>
      </c>
      <c r="X233" s="259">
        <f ca="1">MROUND(VLOOKUP(X$204&amp;$D$204,'Home Care data'!$C$284:$AU$813,$N233,FALSE),100)</f>
        <v>631100</v>
      </c>
      <c r="Y233" s="259">
        <f ca="1">MROUND(VLOOKUP(Y$204&amp;$D$204,'Home Care data'!$C$284:$AU$813,$N233,FALSE),100)</f>
        <v>678900</v>
      </c>
      <c r="Z233" s="259">
        <f ca="1">MROUND(VLOOKUP(Z$204&amp;$D$204,'Home Care data'!$C$284:$AU$813,$N233,FALSE),100)</f>
        <v>706000</v>
      </c>
    </row>
    <row r="234" spans="1:256" x14ac:dyDescent="0.25">
      <c r="B234" s="256"/>
      <c r="C234" s="256"/>
      <c r="D234" s="256"/>
      <c r="E234" s="256"/>
      <c r="F234" s="256"/>
      <c r="G234" s="256"/>
      <c r="H234" s="256"/>
      <c r="I234" s="256"/>
      <c r="J234" s="265"/>
      <c r="K234" s="265"/>
      <c r="M234" s="265"/>
      <c r="AG234" s="264"/>
      <c r="AH234" s="264"/>
      <c r="AI234" s="264"/>
      <c r="AJ234" s="264"/>
      <c r="AK234" s="264"/>
      <c r="AL234" s="264"/>
      <c r="AM234" s="264"/>
      <c r="AN234" s="264"/>
      <c r="AO234" s="264"/>
      <c r="AP234" s="264"/>
      <c r="AQ234" s="264"/>
      <c r="AR234" s="264"/>
      <c r="AS234" s="264"/>
      <c r="AT234" s="264"/>
      <c r="AU234" s="264"/>
      <c r="AV234" s="264"/>
      <c r="AW234" s="264"/>
      <c r="AX234" s="264"/>
      <c r="AY234" s="264"/>
      <c r="AZ234" s="264"/>
      <c r="BA234" s="264"/>
      <c r="BB234" s="264"/>
      <c r="BC234" s="264"/>
      <c r="BD234" s="264"/>
      <c r="BE234" s="264"/>
      <c r="BF234" s="264"/>
      <c r="BG234" s="264"/>
      <c r="BH234" s="264"/>
      <c r="BI234" s="264"/>
      <c r="BJ234" s="264"/>
      <c r="BK234" s="264"/>
      <c r="BL234" s="264"/>
      <c r="BM234" s="264"/>
      <c r="BN234" s="264"/>
      <c r="BO234" s="264"/>
      <c r="BP234" s="264"/>
      <c r="BQ234" s="264"/>
      <c r="BR234" s="264"/>
      <c r="BS234" s="264"/>
      <c r="BT234" s="264"/>
      <c r="BU234" s="264"/>
      <c r="BV234" s="264"/>
      <c r="BW234" s="264"/>
      <c r="BX234" s="264"/>
      <c r="BY234" s="264"/>
      <c r="BZ234" s="264"/>
      <c r="CA234" s="264"/>
      <c r="CB234" s="264"/>
      <c r="CC234" s="264"/>
      <c r="CD234" s="264"/>
      <c r="CE234" s="264"/>
      <c r="CF234" s="264"/>
      <c r="CG234" s="264"/>
      <c r="CH234" s="264"/>
      <c r="CI234" s="264"/>
      <c r="CJ234" s="264"/>
      <c r="CK234" s="264"/>
      <c r="CL234" s="264"/>
      <c r="CM234" s="264"/>
      <c r="CN234" s="264"/>
      <c r="CO234" s="264"/>
      <c r="CP234" s="264"/>
      <c r="CQ234" s="264"/>
      <c r="CR234" s="264"/>
      <c r="CS234" s="264"/>
      <c r="CT234" s="264"/>
      <c r="CU234" s="264"/>
      <c r="CV234" s="264"/>
      <c r="CW234" s="264"/>
      <c r="CX234" s="264"/>
      <c r="CY234" s="264"/>
      <c r="CZ234" s="264"/>
      <c r="DA234" s="264"/>
      <c r="DB234" s="264"/>
      <c r="DC234" s="264"/>
      <c r="DD234" s="264"/>
      <c r="DE234" s="264"/>
      <c r="DF234" s="264"/>
      <c r="DG234" s="264"/>
      <c r="DH234" s="264"/>
      <c r="DI234" s="264"/>
      <c r="DJ234" s="264"/>
      <c r="DK234" s="264"/>
      <c r="DL234" s="264"/>
      <c r="DM234" s="264"/>
      <c r="DN234" s="264"/>
      <c r="DO234" s="264"/>
      <c r="DP234" s="264"/>
      <c r="DQ234" s="264"/>
      <c r="DR234" s="264"/>
      <c r="DS234" s="264"/>
      <c r="DT234" s="264"/>
      <c r="DU234" s="264"/>
      <c r="DV234" s="264"/>
      <c r="DW234" s="264"/>
      <c r="DX234" s="264"/>
      <c r="DY234" s="264"/>
      <c r="DZ234" s="264"/>
      <c r="EA234" s="264"/>
      <c r="EB234" s="264"/>
      <c r="EC234" s="264"/>
      <c r="ED234" s="264"/>
      <c r="EE234" s="264"/>
      <c r="EF234" s="264"/>
      <c r="EG234" s="264"/>
      <c r="EH234" s="264"/>
      <c r="EI234" s="264"/>
      <c r="EJ234" s="264"/>
      <c r="EK234" s="264"/>
      <c r="EL234" s="264"/>
      <c r="EM234" s="264"/>
      <c r="EN234" s="264"/>
      <c r="EO234" s="264"/>
      <c r="EP234" s="264"/>
      <c r="EQ234" s="264"/>
      <c r="ER234" s="264"/>
      <c r="ES234" s="264"/>
      <c r="ET234" s="264"/>
      <c r="EU234" s="264"/>
      <c r="EV234" s="264"/>
      <c r="EW234" s="264"/>
      <c r="EX234" s="264"/>
      <c r="EY234" s="264"/>
      <c r="EZ234" s="264"/>
      <c r="FA234" s="264"/>
      <c r="FB234" s="264"/>
      <c r="FC234" s="264"/>
      <c r="FD234" s="264"/>
      <c r="FE234" s="264"/>
      <c r="FF234" s="264"/>
      <c r="FG234" s="264"/>
      <c r="FH234" s="264"/>
      <c r="FI234" s="264"/>
      <c r="FJ234" s="264"/>
      <c r="FK234" s="264"/>
      <c r="FL234" s="264"/>
      <c r="FM234" s="264"/>
      <c r="FN234" s="264"/>
      <c r="FO234" s="264"/>
      <c r="FP234" s="264"/>
      <c r="FQ234" s="264"/>
      <c r="FR234" s="264"/>
      <c r="FS234" s="264"/>
      <c r="FT234" s="264"/>
      <c r="FU234" s="264"/>
      <c r="FV234" s="264"/>
      <c r="FW234" s="264"/>
      <c r="FX234" s="264"/>
      <c r="FY234" s="264"/>
      <c r="FZ234" s="264"/>
      <c r="GA234" s="264"/>
      <c r="GB234" s="264"/>
      <c r="GC234" s="264"/>
      <c r="GD234" s="264"/>
      <c r="GE234" s="264"/>
      <c r="GF234" s="264"/>
      <c r="GG234" s="264"/>
      <c r="GH234" s="264"/>
      <c r="GI234" s="264"/>
      <c r="GJ234" s="264"/>
      <c r="GK234" s="264"/>
      <c r="GL234" s="264"/>
      <c r="GM234" s="264"/>
      <c r="GN234" s="264"/>
      <c r="GO234" s="264"/>
      <c r="GP234" s="264"/>
      <c r="GQ234" s="264"/>
      <c r="GR234" s="264"/>
      <c r="GS234" s="264"/>
      <c r="GT234" s="264"/>
      <c r="GU234" s="264"/>
      <c r="GV234" s="264"/>
      <c r="GW234" s="264"/>
      <c r="GX234" s="264"/>
      <c r="GY234" s="264"/>
      <c r="GZ234" s="264"/>
      <c r="HA234" s="264"/>
      <c r="HB234" s="264"/>
      <c r="HC234" s="264"/>
      <c r="HD234" s="264"/>
      <c r="HE234" s="264"/>
      <c r="HF234" s="264"/>
      <c r="HG234" s="264"/>
      <c r="HH234" s="264"/>
      <c r="HI234" s="264"/>
      <c r="HJ234" s="264"/>
      <c r="HK234" s="264"/>
      <c r="HL234" s="264"/>
      <c r="HM234" s="264"/>
      <c r="HN234" s="264"/>
      <c r="HO234" s="264"/>
      <c r="HP234" s="264"/>
      <c r="HQ234" s="264"/>
      <c r="HR234" s="264"/>
      <c r="HS234" s="264"/>
      <c r="HT234" s="264"/>
      <c r="HU234" s="264"/>
      <c r="HV234" s="264"/>
      <c r="HW234" s="264"/>
      <c r="HX234" s="264"/>
      <c r="HY234" s="264"/>
      <c r="HZ234" s="264"/>
      <c r="IA234" s="264"/>
      <c r="IB234" s="264"/>
      <c r="IC234" s="264"/>
      <c r="ID234" s="264"/>
      <c r="IE234" s="264"/>
      <c r="IF234" s="264"/>
      <c r="IG234" s="264"/>
      <c r="IH234" s="264"/>
      <c r="II234" s="264"/>
      <c r="IJ234" s="264"/>
      <c r="IK234" s="264"/>
      <c r="IL234" s="264"/>
      <c r="IM234" s="264"/>
      <c r="IN234" s="264"/>
      <c r="IO234" s="264"/>
      <c r="IP234" s="264"/>
      <c r="IQ234" s="264"/>
      <c r="IR234" s="264"/>
      <c r="IS234" s="264"/>
      <c r="IT234" s="264"/>
      <c r="IU234" s="264"/>
      <c r="IV234" s="264"/>
    </row>
    <row r="235" spans="1:256" s="364" customFormat="1" ht="18.75" x14ac:dyDescent="0.25">
      <c r="A235" s="362"/>
      <c r="B235" s="361" t="s">
        <v>881</v>
      </c>
      <c r="C235" s="362"/>
      <c r="D235" s="362"/>
      <c r="E235" s="362"/>
      <c r="F235" s="362"/>
      <c r="G235" s="360"/>
      <c r="H235" s="360"/>
      <c r="I235" s="360"/>
      <c r="M235" s="363"/>
      <c r="N235" s="363"/>
      <c r="O235" s="363"/>
      <c r="P235" s="363"/>
      <c r="Q235" s="363"/>
      <c r="R235" s="363"/>
      <c r="S235" s="363"/>
      <c r="T235" s="363"/>
      <c r="U235" s="363"/>
      <c r="V235" s="363"/>
      <c r="W235" s="363"/>
      <c r="X235" s="363"/>
      <c r="Y235" s="363"/>
      <c r="Z235" s="363"/>
      <c r="AA235" s="363"/>
      <c r="AB235" s="363"/>
      <c r="AC235" s="363"/>
      <c r="AD235" s="363"/>
      <c r="AE235" s="363"/>
      <c r="AF235" s="363"/>
    </row>
    <row r="236" spans="1:256" x14ac:dyDescent="0.25">
      <c r="C236" s="255"/>
      <c r="D236" s="255"/>
      <c r="E236" s="255"/>
      <c r="F236" s="255"/>
      <c r="G236" s="255"/>
      <c r="H236" s="255"/>
      <c r="I236" s="255"/>
      <c r="AA236" s="351"/>
      <c r="AB236" s="351"/>
      <c r="AC236" s="351"/>
      <c r="AD236" s="351"/>
      <c r="AE236" s="351"/>
      <c r="AF236" s="351"/>
      <c r="AG236" s="351"/>
      <c r="AH236" s="351"/>
    </row>
    <row r="237" spans="1:256" ht="15.75" customHeight="1" x14ac:dyDescent="0.25">
      <c r="B237" s="250" t="s">
        <v>879</v>
      </c>
      <c r="C237" s="255">
        <v>33</v>
      </c>
      <c r="D237" s="255" t="str">
        <f ca="1">OFFSET('Home Care data'!$B$1,'2. Summary'!C237,0)</f>
        <v>Scotland</v>
      </c>
      <c r="E237" s="255"/>
      <c r="F237" s="255">
        <v>3</v>
      </c>
      <c r="G237" s="255">
        <f ca="1">OFFSET('Summary Data'!$B$467,'2. Summary'!F237,0)</f>
        <v>2015</v>
      </c>
      <c r="H237" s="255"/>
      <c r="I237" s="255"/>
      <c r="P237" s="269" t="s">
        <v>592</v>
      </c>
      <c r="Q237" s="352" t="s">
        <v>771</v>
      </c>
      <c r="R237" s="269" t="s">
        <v>10</v>
      </c>
      <c r="AA237" s="351"/>
      <c r="AB237" s="351"/>
      <c r="AC237" s="351"/>
      <c r="AD237" s="351"/>
      <c r="AE237" s="351"/>
      <c r="AF237" s="351"/>
      <c r="AG237" s="351"/>
      <c r="AH237" s="351"/>
    </row>
    <row r="238" spans="1:256" x14ac:dyDescent="0.25">
      <c r="O238" s="270" t="s">
        <v>775</v>
      </c>
      <c r="P238" s="271">
        <f ca="1">MROUND(VLOOKUP($G$237&amp;$D$237,'Home Care data'!$A$1383:$G$1481,S238,FALSE),10)</f>
        <v>490</v>
      </c>
      <c r="Q238" s="271">
        <f ca="1">MROUND(VLOOKUP($G$237&amp;$D$237,'Community Alarm data'!C5:O169,T238,FALSE),10)</f>
        <v>700</v>
      </c>
      <c r="R238" s="271">
        <f ca="1">MROUND(VLOOKUP($G$237&amp;$D$237,'Direct Payments data'!$A$236:$G$334,U238,FALSE),10)</f>
        <v>830</v>
      </c>
      <c r="S238" s="255">
        <v>4</v>
      </c>
      <c r="T238" s="255">
        <v>5</v>
      </c>
      <c r="U238" s="255">
        <v>4</v>
      </c>
      <c r="AA238" s="351"/>
      <c r="AB238" s="351"/>
      <c r="AC238" s="351"/>
      <c r="AD238" s="351"/>
      <c r="AE238" s="351"/>
      <c r="AF238" s="351"/>
      <c r="AG238" s="351"/>
      <c r="AH238" s="351"/>
    </row>
    <row r="239" spans="1:256" s="264" customFormat="1" ht="18.75" customHeight="1" x14ac:dyDescent="0.25">
      <c r="A239" s="250"/>
      <c r="B239" s="250"/>
      <c r="C239" s="250"/>
      <c r="D239" s="250"/>
      <c r="E239" s="250"/>
      <c r="F239" s="250"/>
      <c r="G239" s="254"/>
      <c r="H239" s="254"/>
      <c r="I239" s="254"/>
      <c r="L239" s="255"/>
      <c r="M239" s="255"/>
      <c r="N239" s="255"/>
      <c r="O239" s="270" t="s">
        <v>776</v>
      </c>
      <c r="P239" s="271">
        <f ca="1">MROUND(VLOOKUP($G$237&amp;$D$237,'Home Care data'!$A$1383:$G$1481,S239,FALSE),10)</f>
        <v>11360</v>
      </c>
      <c r="Q239" s="271">
        <f ca="1">MROUND(VLOOKUP($G$237&amp;$D$237,'Community Alarm data'!C6:O170,T239,FALSE),10)</f>
        <v>17330</v>
      </c>
      <c r="R239" s="271">
        <f ca="1">MROUND(VLOOKUP($G$237&amp;$D$237,'Direct Payments data'!$A$236:$G$334,U239,FALSE),10)</f>
        <v>3270</v>
      </c>
      <c r="S239" s="255">
        <v>5</v>
      </c>
      <c r="T239" s="255">
        <v>9</v>
      </c>
      <c r="U239" s="255">
        <v>5</v>
      </c>
      <c r="V239" s="255"/>
      <c r="W239" s="255"/>
      <c r="X239" s="255"/>
      <c r="Y239" s="255"/>
      <c r="Z239" s="255"/>
      <c r="AA239" s="351"/>
      <c r="AB239" s="351"/>
      <c r="AC239" s="351"/>
      <c r="AD239" s="351"/>
      <c r="AE239" s="351"/>
      <c r="AF239" s="351"/>
      <c r="AG239" s="351"/>
      <c r="AH239" s="351"/>
      <c r="AI239" s="255"/>
      <c r="AJ239" s="255"/>
      <c r="AK239" s="255"/>
      <c r="AL239" s="255"/>
      <c r="AM239" s="255"/>
      <c r="AN239" s="255"/>
      <c r="AO239" s="255"/>
      <c r="AP239" s="255"/>
      <c r="AQ239" s="255"/>
      <c r="AR239" s="255"/>
      <c r="AS239" s="255"/>
      <c r="AT239" s="255"/>
      <c r="AU239" s="255"/>
      <c r="AV239" s="255"/>
      <c r="AW239" s="255"/>
      <c r="AX239" s="255"/>
      <c r="AY239" s="255"/>
      <c r="AZ239" s="255"/>
      <c r="BA239" s="255"/>
      <c r="BB239" s="255"/>
      <c r="BC239" s="255"/>
      <c r="BD239" s="255"/>
      <c r="BE239" s="255"/>
      <c r="BF239" s="255"/>
      <c r="BG239" s="255"/>
      <c r="BH239" s="255"/>
      <c r="BI239" s="255"/>
      <c r="BJ239" s="255"/>
      <c r="BK239" s="255"/>
      <c r="BL239" s="255"/>
      <c r="BM239" s="255"/>
      <c r="BN239" s="255"/>
      <c r="BO239" s="255"/>
      <c r="BP239" s="255"/>
      <c r="BQ239" s="255"/>
      <c r="BR239" s="255"/>
      <c r="BS239" s="255"/>
      <c r="BT239" s="255"/>
      <c r="BU239" s="255"/>
      <c r="BV239" s="255"/>
      <c r="BW239" s="255"/>
      <c r="BX239" s="255"/>
      <c r="BY239" s="255"/>
      <c r="BZ239" s="255"/>
      <c r="CA239" s="255"/>
      <c r="CB239" s="255"/>
      <c r="CC239" s="255"/>
      <c r="CD239" s="255"/>
      <c r="CE239" s="255"/>
      <c r="CF239" s="255"/>
      <c r="CG239" s="255"/>
      <c r="CH239" s="255"/>
      <c r="CI239" s="255"/>
      <c r="CJ239" s="255"/>
      <c r="CK239" s="255"/>
      <c r="CL239" s="255"/>
      <c r="CM239" s="255"/>
      <c r="CN239" s="255"/>
      <c r="CO239" s="255"/>
      <c r="CP239" s="255"/>
      <c r="CQ239" s="255"/>
      <c r="CR239" s="255"/>
      <c r="CS239" s="255"/>
      <c r="CT239" s="255"/>
      <c r="CU239" s="255"/>
      <c r="CV239" s="255"/>
      <c r="CW239" s="255"/>
      <c r="CX239" s="255"/>
      <c r="CY239" s="255"/>
      <c r="CZ239" s="255"/>
      <c r="DA239" s="255"/>
      <c r="DB239" s="255"/>
      <c r="DC239" s="255"/>
      <c r="DD239" s="255"/>
      <c r="DE239" s="255"/>
      <c r="DF239" s="255"/>
      <c r="DG239" s="255"/>
      <c r="DH239" s="255"/>
      <c r="DI239" s="255"/>
      <c r="DJ239" s="255"/>
      <c r="DK239" s="255"/>
      <c r="DL239" s="255"/>
      <c r="DM239" s="255"/>
      <c r="DN239" s="255"/>
      <c r="DO239" s="255"/>
      <c r="DP239" s="255"/>
      <c r="DQ239" s="255"/>
      <c r="DR239" s="255"/>
      <c r="DS239" s="255"/>
      <c r="DT239" s="255"/>
      <c r="DU239" s="255"/>
      <c r="DV239" s="255"/>
      <c r="DW239" s="255"/>
      <c r="DX239" s="255"/>
      <c r="DY239" s="255"/>
      <c r="DZ239" s="255"/>
      <c r="EA239" s="255"/>
      <c r="EB239" s="255"/>
      <c r="EC239" s="255"/>
      <c r="ED239" s="255"/>
      <c r="EE239" s="255"/>
      <c r="EF239" s="255"/>
      <c r="EG239" s="255"/>
      <c r="EH239" s="255"/>
      <c r="EI239" s="255"/>
      <c r="EJ239" s="255"/>
      <c r="EK239" s="255"/>
      <c r="EL239" s="255"/>
      <c r="EM239" s="255"/>
      <c r="EN239" s="255"/>
      <c r="EO239" s="255"/>
      <c r="EP239" s="255"/>
      <c r="EQ239" s="255"/>
      <c r="ER239" s="255"/>
      <c r="ES239" s="255"/>
      <c r="ET239" s="255"/>
      <c r="EU239" s="255"/>
      <c r="EV239" s="255"/>
      <c r="EW239" s="255"/>
      <c r="EX239" s="255"/>
      <c r="EY239" s="255"/>
      <c r="EZ239" s="255"/>
      <c r="FA239" s="255"/>
      <c r="FB239" s="255"/>
      <c r="FC239" s="255"/>
      <c r="FD239" s="255"/>
      <c r="FE239" s="255"/>
      <c r="FF239" s="255"/>
      <c r="FG239" s="255"/>
      <c r="FH239" s="255"/>
      <c r="FI239" s="255"/>
      <c r="FJ239" s="255"/>
      <c r="FK239" s="255"/>
      <c r="FL239" s="255"/>
      <c r="FM239" s="255"/>
      <c r="FN239" s="255"/>
      <c r="FO239" s="255"/>
      <c r="FP239" s="255"/>
      <c r="FQ239" s="255"/>
      <c r="FR239" s="255"/>
      <c r="FS239" s="255"/>
      <c r="FT239" s="255"/>
      <c r="FU239" s="255"/>
      <c r="FV239" s="255"/>
      <c r="FW239" s="255"/>
      <c r="FX239" s="255"/>
      <c r="FY239" s="255"/>
      <c r="FZ239" s="255"/>
      <c r="GA239" s="255"/>
      <c r="GB239" s="255"/>
      <c r="GC239" s="255"/>
      <c r="GD239" s="255"/>
      <c r="GE239" s="255"/>
      <c r="GF239" s="255"/>
      <c r="GG239" s="255"/>
      <c r="GH239" s="255"/>
      <c r="GI239" s="255"/>
      <c r="GJ239" s="255"/>
      <c r="GK239" s="255"/>
      <c r="GL239" s="255"/>
      <c r="GM239" s="255"/>
      <c r="GN239" s="255"/>
      <c r="GO239" s="255"/>
      <c r="GP239" s="255"/>
      <c r="GQ239" s="255"/>
      <c r="GR239" s="255"/>
      <c r="GS239" s="255"/>
      <c r="GT239" s="255"/>
      <c r="GU239" s="255"/>
      <c r="GV239" s="255"/>
      <c r="GW239" s="255"/>
      <c r="GX239" s="255"/>
      <c r="GY239" s="255"/>
      <c r="GZ239" s="255"/>
      <c r="HA239" s="255"/>
      <c r="HB239" s="255"/>
      <c r="HC239" s="255"/>
      <c r="HD239" s="255"/>
      <c r="HE239" s="255"/>
      <c r="HF239" s="255"/>
      <c r="HG239" s="255"/>
      <c r="HH239" s="255"/>
      <c r="HI239" s="255"/>
      <c r="HJ239" s="255"/>
      <c r="HK239" s="255"/>
      <c r="HL239" s="255"/>
      <c r="HM239" s="255"/>
      <c r="HN239" s="255"/>
      <c r="HO239" s="255"/>
      <c r="HP239" s="255"/>
      <c r="HQ239" s="255"/>
      <c r="HR239" s="255"/>
      <c r="HS239" s="255"/>
      <c r="HT239" s="255"/>
      <c r="HU239" s="255"/>
      <c r="HV239" s="255"/>
      <c r="HW239" s="255"/>
      <c r="HX239" s="255"/>
      <c r="HY239" s="255"/>
      <c r="HZ239" s="255"/>
      <c r="IA239" s="255"/>
      <c r="IB239" s="255"/>
      <c r="IC239" s="255"/>
      <c r="ID239" s="255"/>
      <c r="IE239" s="255"/>
      <c r="IF239" s="255"/>
      <c r="IG239" s="255"/>
      <c r="IH239" s="255"/>
      <c r="II239" s="255"/>
      <c r="IJ239" s="255"/>
      <c r="IK239" s="255"/>
      <c r="IL239" s="255"/>
      <c r="IM239" s="255"/>
      <c r="IN239" s="255"/>
      <c r="IO239" s="255"/>
      <c r="IP239" s="255"/>
      <c r="IQ239" s="255"/>
      <c r="IR239" s="255"/>
      <c r="IS239" s="255"/>
      <c r="IT239" s="255"/>
      <c r="IU239" s="255"/>
      <c r="IV239" s="255"/>
    </row>
    <row r="240" spans="1:256" x14ac:dyDescent="0.25">
      <c r="L240" s="265"/>
      <c r="O240" s="270" t="s">
        <v>777</v>
      </c>
      <c r="P240" s="271">
        <f ca="1">MROUND(VLOOKUP($G$237&amp;$D$237,'Home Care data'!$A$1383:$G$1481,S240,FALSE),10)</f>
        <v>49650</v>
      </c>
      <c r="Q240" s="271">
        <f ca="1">MROUND(VLOOKUP($G$237&amp;$D$237,'Community Alarm data'!C7:O171,T240,FALSE),10)</f>
        <v>104710</v>
      </c>
      <c r="R240" s="271">
        <f ca="1">MROUND(VLOOKUP($G$237&amp;$D$237,'Direct Payments data'!$A$236:$G$334,U240,FALSE),10)</f>
        <v>2350</v>
      </c>
      <c r="S240" s="255">
        <v>6</v>
      </c>
      <c r="T240" s="255">
        <v>13</v>
      </c>
      <c r="U240" s="255">
        <v>6</v>
      </c>
      <c r="AA240" s="351"/>
      <c r="AB240" s="351"/>
      <c r="AC240" s="351"/>
      <c r="AD240" s="351"/>
      <c r="AE240" s="351"/>
      <c r="AF240" s="351"/>
      <c r="AG240" s="351"/>
      <c r="AH240" s="351"/>
    </row>
    <row r="241" spans="3:34" x14ac:dyDescent="0.25">
      <c r="L241" s="264"/>
      <c r="O241" s="270"/>
      <c r="P241" s="271">
        <f ca="1">MROUND(VLOOKUP($G$237&amp;$D$237,'Home Care data'!$A$1383:$G$1481,S241,FALSE),10)</f>
        <v>61500</v>
      </c>
      <c r="Q241" s="271" t="e">
        <f ca="1">MROUND(VLOOKUP($G$237&amp;$D$237,'Community Alarm data'!C8:O172,T241,FALSE),10)</f>
        <v>#REF!</v>
      </c>
      <c r="R241" s="271">
        <f ca="1">MROUND(VLOOKUP($G$237&amp;$D$237,'Direct Payments data'!$A$236:$G$334,U241,FALSE),10)</f>
        <v>6450</v>
      </c>
      <c r="S241" s="255">
        <v>7</v>
      </c>
      <c r="T241" s="255">
        <v>17</v>
      </c>
      <c r="U241" s="255">
        <v>7</v>
      </c>
      <c r="AA241" s="351"/>
      <c r="AB241" s="351"/>
      <c r="AC241" s="351"/>
      <c r="AD241" s="351"/>
      <c r="AE241" s="351"/>
      <c r="AF241" s="351"/>
      <c r="AG241" s="351"/>
      <c r="AH241" s="351"/>
    </row>
    <row r="242" spans="3:34" x14ac:dyDescent="0.25">
      <c r="O242" s="270"/>
      <c r="AA242" s="351"/>
      <c r="AB242" s="351"/>
      <c r="AC242" s="351"/>
      <c r="AD242" s="351"/>
      <c r="AE242" s="351"/>
      <c r="AF242" s="351"/>
      <c r="AG242" s="351"/>
      <c r="AH242" s="351"/>
    </row>
    <row r="243" spans="3:34" x14ac:dyDescent="0.25">
      <c r="O243" s="270"/>
      <c r="AA243" s="351"/>
      <c r="AB243" s="351"/>
      <c r="AC243" s="351"/>
      <c r="AD243" s="351"/>
      <c r="AE243" s="351"/>
      <c r="AF243" s="351"/>
      <c r="AG243" s="351"/>
      <c r="AH243" s="351"/>
    </row>
    <row r="244" spans="3:34" x14ac:dyDescent="0.25">
      <c r="O244" s="270"/>
      <c r="AA244" s="351"/>
      <c r="AB244" s="351"/>
      <c r="AC244" s="351"/>
      <c r="AD244" s="351"/>
      <c r="AE244" s="351"/>
      <c r="AF244" s="351"/>
      <c r="AG244" s="351"/>
      <c r="AH244" s="351"/>
    </row>
    <row r="245" spans="3:34" x14ac:dyDescent="0.25">
      <c r="C245" s="252"/>
      <c r="O245" s="270"/>
      <c r="AA245" s="351"/>
      <c r="AB245" s="351"/>
      <c r="AC245" s="351"/>
      <c r="AD245" s="351"/>
      <c r="AE245" s="351"/>
      <c r="AF245" s="351"/>
      <c r="AG245" s="351"/>
      <c r="AH245" s="351"/>
    </row>
    <row r="246" spans="3:34" x14ac:dyDescent="0.25">
      <c r="C246" s="252"/>
      <c r="O246" s="270"/>
      <c r="AA246" s="351"/>
      <c r="AB246" s="351"/>
      <c r="AC246" s="351"/>
      <c r="AD246" s="351"/>
      <c r="AE246" s="351"/>
      <c r="AF246" s="351"/>
      <c r="AG246" s="351"/>
      <c r="AH246" s="351"/>
    </row>
    <row r="247" spans="3:34" x14ac:dyDescent="0.25">
      <c r="O247" s="270"/>
      <c r="AA247" s="351"/>
      <c r="AB247" s="351"/>
      <c r="AC247" s="351"/>
      <c r="AD247" s="351"/>
      <c r="AE247" s="351"/>
      <c r="AF247" s="351"/>
      <c r="AG247" s="351"/>
      <c r="AH247" s="351"/>
    </row>
    <row r="248" spans="3:34" x14ac:dyDescent="0.25">
      <c r="O248" s="270"/>
      <c r="AA248" s="351"/>
      <c r="AB248" s="351"/>
      <c r="AC248" s="351"/>
      <c r="AD248" s="351"/>
      <c r="AE248" s="351"/>
      <c r="AF248" s="351"/>
      <c r="AG248" s="351"/>
      <c r="AH248" s="351"/>
    </row>
    <row r="249" spans="3:34" x14ac:dyDescent="0.25">
      <c r="O249" s="270"/>
      <c r="AA249" s="351"/>
      <c r="AB249" s="351"/>
      <c r="AC249" s="351"/>
      <c r="AD249" s="351"/>
      <c r="AE249" s="351"/>
      <c r="AF249" s="351"/>
      <c r="AG249" s="351"/>
      <c r="AH249" s="351"/>
    </row>
    <row r="250" spans="3:34" x14ac:dyDescent="0.25">
      <c r="C250" s="252"/>
      <c r="O250" s="270"/>
      <c r="AA250" s="351"/>
      <c r="AB250" s="351"/>
      <c r="AC250" s="351"/>
      <c r="AD250" s="351"/>
      <c r="AE250" s="351"/>
      <c r="AF250" s="351"/>
      <c r="AG250" s="351"/>
      <c r="AH250" s="351"/>
    </row>
    <row r="251" spans="3:34" x14ac:dyDescent="0.25">
      <c r="C251" s="252"/>
      <c r="O251" s="270"/>
      <c r="AA251" s="351"/>
      <c r="AB251" s="351"/>
      <c r="AC251" s="351"/>
      <c r="AD251" s="351"/>
      <c r="AE251" s="351"/>
      <c r="AF251" s="351"/>
      <c r="AG251" s="351"/>
      <c r="AH251" s="351"/>
    </row>
    <row r="252" spans="3:34" x14ac:dyDescent="0.25">
      <c r="O252" s="270"/>
      <c r="AA252" s="351"/>
      <c r="AB252" s="351"/>
      <c r="AC252" s="351"/>
      <c r="AD252" s="351"/>
      <c r="AE252" s="351"/>
      <c r="AF252" s="351"/>
      <c r="AG252" s="351"/>
      <c r="AH252" s="351"/>
    </row>
    <row r="253" spans="3:34" x14ac:dyDescent="0.25">
      <c r="AA253" s="351"/>
      <c r="AB253" s="351"/>
      <c r="AC253" s="351"/>
      <c r="AD253" s="351"/>
      <c r="AE253" s="351"/>
      <c r="AF253" s="351"/>
      <c r="AG253" s="351"/>
      <c r="AH253" s="351"/>
    </row>
    <row r="254" spans="3:34" x14ac:dyDescent="0.25">
      <c r="AA254" s="351"/>
      <c r="AB254" s="351"/>
      <c r="AC254" s="351"/>
      <c r="AD254" s="351"/>
      <c r="AE254" s="351"/>
      <c r="AF254" s="351"/>
      <c r="AG254" s="351"/>
      <c r="AH254" s="351"/>
    </row>
    <row r="255" spans="3:34" x14ac:dyDescent="0.25">
      <c r="AA255" s="351"/>
      <c r="AB255" s="351"/>
      <c r="AC255" s="351"/>
      <c r="AD255" s="351"/>
      <c r="AE255" s="351"/>
      <c r="AF255" s="351"/>
      <c r="AG255" s="351"/>
      <c r="AH255" s="351"/>
    </row>
    <row r="256" spans="3:34" x14ac:dyDescent="0.25">
      <c r="AA256" s="351"/>
      <c r="AB256" s="351"/>
      <c r="AC256" s="351"/>
      <c r="AD256" s="351"/>
      <c r="AE256" s="351"/>
      <c r="AF256" s="351"/>
      <c r="AG256" s="351"/>
      <c r="AH256" s="351"/>
    </row>
    <row r="257" spans="2:46" x14ac:dyDescent="0.25">
      <c r="AA257" s="351"/>
      <c r="AB257" s="351"/>
      <c r="AC257" s="351"/>
      <c r="AD257" s="351"/>
      <c r="AE257" s="351"/>
      <c r="AF257" s="351"/>
      <c r="AG257" s="351"/>
      <c r="AH257" s="351"/>
    </row>
    <row r="258" spans="2:46" x14ac:dyDescent="0.25">
      <c r="AA258" s="351"/>
      <c r="AB258" s="351"/>
      <c r="AC258" s="351"/>
      <c r="AD258" s="351"/>
      <c r="AE258" s="351"/>
      <c r="AF258" s="351"/>
      <c r="AG258" s="351"/>
      <c r="AH258" s="351"/>
    </row>
    <row r="259" spans="2:46" x14ac:dyDescent="0.25">
      <c r="B259" s="257" t="s">
        <v>889</v>
      </c>
      <c r="AA259" s="351"/>
      <c r="AB259" s="351"/>
      <c r="AC259" s="351"/>
      <c r="AD259" s="351"/>
      <c r="AE259" s="351"/>
      <c r="AF259" s="351"/>
      <c r="AG259" s="351"/>
      <c r="AH259" s="351"/>
    </row>
    <row r="260" spans="2:46" x14ac:dyDescent="0.25">
      <c r="B260" s="257"/>
    </row>
    <row r="263" spans="2:46" s="372" customFormat="1" ht="18.75" customHeight="1" x14ac:dyDescent="0.2">
      <c r="B263" s="355" t="s">
        <v>876</v>
      </c>
      <c r="C263" s="367"/>
      <c r="D263" s="367"/>
      <c r="E263" s="367"/>
      <c r="F263" s="367"/>
      <c r="G263" s="368"/>
      <c r="H263" s="367"/>
      <c r="I263" s="367"/>
      <c r="J263" s="369"/>
      <c r="K263" s="369"/>
      <c r="L263" s="369"/>
      <c r="M263" s="369"/>
      <c r="N263" s="370"/>
      <c r="O263" s="370"/>
      <c r="P263" s="370"/>
      <c r="Q263" s="370"/>
      <c r="R263" s="370"/>
      <c r="S263" s="370"/>
      <c r="T263" s="370"/>
      <c r="U263" s="370"/>
      <c r="V263" s="370"/>
      <c r="W263" s="370"/>
      <c r="X263" s="370"/>
      <c r="Y263" s="370"/>
      <c r="Z263" s="370"/>
      <c r="AA263" s="370"/>
      <c r="AB263" s="370"/>
      <c r="AC263" s="370"/>
      <c r="AD263" s="370"/>
      <c r="AE263" s="370"/>
      <c r="AF263" s="370"/>
      <c r="AG263" s="370"/>
      <c r="AH263" s="370"/>
      <c r="AI263" s="370"/>
      <c r="AJ263" s="370"/>
      <c r="AK263" s="370"/>
      <c r="AL263" s="370"/>
      <c r="AM263" s="370"/>
      <c r="AN263" s="370"/>
      <c r="AO263" s="370"/>
      <c r="AP263" s="371"/>
      <c r="AQ263" s="371"/>
      <c r="AR263" s="371"/>
      <c r="AS263" s="371"/>
      <c r="AT263" s="371"/>
    </row>
    <row r="264" spans="2:46" s="244" customFormat="1" x14ac:dyDescent="0.25">
      <c r="B264" s="9"/>
      <c r="C264" s="9"/>
      <c r="D264" s="9"/>
      <c r="E264" s="9"/>
      <c r="F264" s="9"/>
      <c r="G264" s="9"/>
      <c r="H264" s="9"/>
      <c r="I264" s="9"/>
      <c r="J264" s="10"/>
      <c r="K264" s="10"/>
      <c r="L264" s="10"/>
      <c r="M264" s="10"/>
      <c r="N264" s="165"/>
      <c r="O264" s="165"/>
      <c r="P264" s="165"/>
      <c r="Q264" s="165"/>
      <c r="R264" s="165"/>
      <c r="S264" s="165"/>
      <c r="T264" s="165"/>
      <c r="U264" s="165"/>
      <c r="V264" s="165"/>
      <c r="W264" s="165"/>
      <c r="X264" s="165"/>
      <c r="Y264" s="165"/>
      <c r="Z264" s="165"/>
      <c r="AA264" s="165"/>
      <c r="AB264" s="165"/>
      <c r="AC264" s="165"/>
      <c r="AD264" s="165"/>
      <c r="AE264" s="165"/>
      <c r="AF264" s="165"/>
      <c r="AG264" s="165"/>
      <c r="AH264" s="165"/>
      <c r="AI264" s="165"/>
      <c r="AJ264" s="165"/>
      <c r="AK264" s="165"/>
      <c r="AL264" s="165"/>
      <c r="AM264" s="165"/>
      <c r="AN264" s="165"/>
      <c r="AO264" s="165"/>
      <c r="AP264" s="315"/>
      <c r="AQ264" s="315"/>
      <c r="AR264" s="315"/>
      <c r="AS264" s="315"/>
      <c r="AT264" s="315"/>
    </row>
    <row r="265" spans="2:46" s="244" customFormat="1" x14ac:dyDescent="0.25">
      <c r="B265" s="250" t="s">
        <v>882</v>
      </c>
      <c r="C265" s="10">
        <v>33</v>
      </c>
      <c r="D265" s="10" t="str">
        <f ca="1">OFFSET('Home Care data'!$B$1,'2. Summary'!C265,0)</f>
        <v>Scotland</v>
      </c>
      <c r="E265" s="9"/>
      <c r="F265" s="10">
        <v>3</v>
      </c>
      <c r="G265" s="10">
        <f ca="1">OFFSET('Summary Data'!$B$467,F265,0)</f>
        <v>2015</v>
      </c>
      <c r="H265" s="10"/>
      <c r="I265" s="9"/>
      <c r="J265" s="10"/>
      <c r="K265" s="10"/>
      <c r="L265" s="10"/>
      <c r="M265" s="165"/>
      <c r="N265" s="165"/>
      <c r="O265" s="165"/>
      <c r="P265" s="165"/>
      <c r="Q265" s="165"/>
      <c r="R265" s="165"/>
      <c r="S265" s="165"/>
      <c r="T265" s="165"/>
      <c r="U265" s="165"/>
      <c r="V265" s="165"/>
      <c r="W265" s="165"/>
      <c r="X265" s="165"/>
      <c r="Y265" s="165"/>
      <c r="Z265" s="165"/>
      <c r="AA265" s="315"/>
      <c r="AB265" s="315"/>
      <c r="AC265" s="315"/>
      <c r="AD265" s="315"/>
      <c r="AE265" s="315"/>
      <c r="AF265" s="315"/>
      <c r="AG265" s="315"/>
      <c r="AH265" s="315"/>
      <c r="AI265" s="315"/>
      <c r="AJ265" s="315"/>
      <c r="AK265" s="315"/>
      <c r="AL265" s="315"/>
      <c r="AM265" s="315"/>
      <c r="AN265" s="315"/>
      <c r="AO265" s="165"/>
      <c r="AP265" s="315"/>
      <c r="AQ265" s="315"/>
      <c r="AR265" s="315"/>
      <c r="AS265" s="315"/>
    </row>
    <row r="266" spans="2:46" s="244" customFormat="1" x14ac:dyDescent="0.25">
      <c r="F266" s="9"/>
      <c r="G266" s="9"/>
      <c r="H266" s="9"/>
      <c r="J266" s="165"/>
      <c r="K266" s="165"/>
      <c r="L266" s="165"/>
      <c r="M266" s="165"/>
      <c r="N266" s="225"/>
      <c r="O266" s="226"/>
      <c r="P266" s="165"/>
      <c r="Q266" s="165"/>
      <c r="R266" s="165"/>
      <c r="S266" s="165"/>
      <c r="T266" s="165"/>
      <c r="U266" s="165"/>
      <c r="V266" s="165"/>
      <c r="W266" s="165"/>
      <c r="X266" s="165"/>
      <c r="Y266" s="165"/>
      <c r="Z266" s="165"/>
      <c r="AA266" s="315"/>
      <c r="AB266" s="315"/>
      <c r="AC266" s="315"/>
      <c r="AD266" s="315"/>
      <c r="AE266" s="315"/>
      <c r="AF266" s="315"/>
      <c r="AG266" s="315"/>
      <c r="AH266" s="315"/>
      <c r="AI266" s="315"/>
      <c r="AJ266" s="315"/>
      <c r="AK266" s="315"/>
      <c r="AL266" s="315"/>
      <c r="AM266" s="315"/>
      <c r="AN266" s="315"/>
      <c r="AO266" s="165"/>
      <c r="AP266" s="315"/>
      <c r="AQ266" s="315"/>
      <c r="AR266" s="315"/>
      <c r="AS266" s="315"/>
      <c r="AT266" s="315"/>
    </row>
    <row r="267" spans="2:46" s="244" customFormat="1" ht="12.75" x14ac:dyDescent="0.2">
      <c r="J267" s="165"/>
      <c r="K267" s="165"/>
      <c r="L267" s="165"/>
      <c r="M267" s="165"/>
      <c r="N267" s="165"/>
      <c r="O267" s="165" t="s">
        <v>43</v>
      </c>
      <c r="P267" s="165" t="s">
        <v>44</v>
      </c>
      <c r="Q267" s="165"/>
      <c r="R267" s="165" t="s">
        <v>7</v>
      </c>
      <c r="S267" s="165"/>
      <c r="T267" s="165"/>
      <c r="U267" s="165"/>
      <c r="V267" s="165"/>
      <c r="W267" s="165"/>
      <c r="X267" s="165"/>
      <c r="Y267" s="165"/>
      <c r="Z267" s="165"/>
      <c r="AA267" s="315"/>
      <c r="AB267" s="315"/>
      <c r="AC267" s="315"/>
      <c r="AD267" s="315"/>
      <c r="AE267" s="315"/>
      <c r="AF267" s="315"/>
      <c r="AG267" s="315"/>
      <c r="AH267" s="315"/>
      <c r="AI267" s="315"/>
      <c r="AJ267" s="315"/>
      <c r="AK267" s="315"/>
      <c r="AL267" s="315"/>
      <c r="AM267" s="315"/>
      <c r="AN267" s="315"/>
      <c r="AO267" s="165"/>
      <c r="AP267" s="315"/>
      <c r="AQ267" s="315"/>
      <c r="AR267" s="315"/>
      <c r="AS267" s="315"/>
      <c r="AT267" s="315"/>
    </row>
    <row r="268" spans="2:46" s="244" customFormat="1" ht="12.75" x14ac:dyDescent="0.2">
      <c r="J268" s="165"/>
      <c r="K268" s="165"/>
      <c r="L268" s="165"/>
      <c r="M268" s="165"/>
      <c r="N268" s="165" t="s">
        <v>5</v>
      </c>
      <c r="O268" s="166">
        <f ca="1">MROUND(VLOOKUP($G$265&amp;$D$265,'Meals data'!$A$42:$R$74,'2. Summary'!S268,FALSE),10)</f>
        <v>280</v>
      </c>
      <c r="P268" s="166">
        <f ca="1">MROUND(VLOOKUP($G$265&amp;$D$265,'Meals data'!$A$42:$R$74,'2. Summary'!T268,FALSE),10)</f>
        <v>360</v>
      </c>
      <c r="Q268" s="165"/>
      <c r="R268" s="166">
        <f ca="1">MROUND(VLOOKUP($G$265&amp;$D$265,'Meals data'!$A$42:$R$74,'2. Summary'!V268,FALSE),10)</f>
        <v>640</v>
      </c>
      <c r="S268" s="165">
        <v>4</v>
      </c>
      <c r="T268" s="165">
        <v>9</v>
      </c>
      <c r="U268" s="165"/>
      <c r="V268" s="165">
        <v>14</v>
      </c>
      <c r="W268" s="165"/>
      <c r="X268" s="165"/>
      <c r="Y268" s="165"/>
      <c r="Z268" s="165"/>
      <c r="AA268" s="315"/>
      <c r="AB268" s="315"/>
      <c r="AC268" s="315"/>
      <c r="AD268" s="315"/>
      <c r="AE268" s="315"/>
      <c r="AF268" s="315"/>
      <c r="AG268" s="315"/>
      <c r="AH268" s="315"/>
      <c r="AI268" s="315"/>
      <c r="AJ268" s="315"/>
      <c r="AK268" s="315"/>
      <c r="AL268" s="315"/>
      <c r="AM268" s="315"/>
      <c r="AN268" s="315"/>
      <c r="AO268" s="165"/>
      <c r="AP268" s="315"/>
      <c r="AQ268" s="315"/>
      <c r="AR268" s="315"/>
      <c r="AS268" s="315"/>
      <c r="AT268" s="315"/>
    </row>
    <row r="269" spans="2:46" s="244" customFormat="1" ht="12.75" x14ac:dyDescent="0.2">
      <c r="J269" s="165"/>
      <c r="K269" s="165"/>
      <c r="L269" s="165"/>
      <c r="M269" s="165"/>
      <c r="N269" s="165" t="s">
        <v>45</v>
      </c>
      <c r="O269" s="166">
        <f ca="1">MROUND(VLOOKUP($G$265&amp;$D$265,'Meals data'!$A$42:$R$74,'2. Summary'!S269,FALSE),10)</f>
        <v>550</v>
      </c>
      <c r="P269" s="166">
        <f ca="1">MROUND(VLOOKUP($G$265&amp;$D$265,'Meals data'!$A$42:$R$74,'2. Summary'!T269,FALSE),10)</f>
        <v>610</v>
      </c>
      <c r="Q269" s="166"/>
      <c r="R269" s="166">
        <f ca="1">MROUND(VLOOKUP($G$265&amp;$D$265,'Meals data'!$A$42:$R$74,'2. Summary'!V269,FALSE),10)</f>
        <v>1140</v>
      </c>
      <c r="S269" s="165">
        <v>5</v>
      </c>
      <c r="T269" s="165">
        <v>10</v>
      </c>
      <c r="U269" s="165"/>
      <c r="V269" s="165">
        <v>15</v>
      </c>
      <c r="W269" s="165"/>
      <c r="X269" s="165"/>
      <c r="Y269" s="165"/>
      <c r="Z269" s="165"/>
      <c r="AA269" s="315"/>
      <c r="AB269" s="315"/>
      <c r="AC269" s="315"/>
      <c r="AD269" s="315"/>
      <c r="AE269" s="315"/>
      <c r="AF269" s="315"/>
      <c r="AG269" s="315"/>
      <c r="AH269" s="315"/>
      <c r="AI269" s="315"/>
      <c r="AJ269" s="315"/>
      <c r="AK269" s="315"/>
      <c r="AL269" s="315"/>
      <c r="AM269" s="315"/>
      <c r="AN269" s="315"/>
      <c r="AO269" s="165"/>
      <c r="AP269" s="315"/>
      <c r="AQ269" s="315"/>
      <c r="AR269" s="315"/>
      <c r="AS269" s="315"/>
      <c r="AT269" s="315"/>
    </row>
    <row r="270" spans="2:46" s="244" customFormat="1" ht="12.75" x14ac:dyDescent="0.2">
      <c r="J270" s="165"/>
      <c r="K270" s="165"/>
      <c r="L270" s="165"/>
      <c r="M270" s="165"/>
      <c r="N270" s="165" t="s">
        <v>46</v>
      </c>
      <c r="O270" s="166">
        <f ca="1">MROUND(VLOOKUP($G$265&amp;$D$265,'Meals data'!$A$42:$R$74,'2. Summary'!S270,FALSE),10)</f>
        <v>1560</v>
      </c>
      <c r="P270" s="166">
        <f ca="1">MROUND(VLOOKUP($G$265&amp;$D$265,'Meals data'!$A$42:$R$74,'2. Summary'!T270,FALSE),10)</f>
        <v>1260</v>
      </c>
      <c r="Q270" s="166"/>
      <c r="R270" s="166">
        <f ca="1">MROUND(VLOOKUP($G$265&amp;$D$265,'Meals data'!$A$42:$R$74,'2. Summary'!V270,FALSE),10)</f>
        <v>2760</v>
      </c>
      <c r="S270" s="165">
        <v>6</v>
      </c>
      <c r="T270" s="165">
        <v>11</v>
      </c>
      <c r="U270" s="165"/>
      <c r="V270" s="165">
        <v>16</v>
      </c>
      <c r="W270" s="165"/>
      <c r="X270" s="165"/>
      <c r="Y270" s="165"/>
      <c r="Z270" s="165"/>
      <c r="AA270" s="315"/>
      <c r="AB270" s="315"/>
      <c r="AC270" s="315"/>
      <c r="AD270" s="315"/>
      <c r="AE270" s="315"/>
      <c r="AF270" s="315"/>
      <c r="AG270" s="315"/>
      <c r="AH270" s="315"/>
      <c r="AI270" s="315"/>
      <c r="AJ270" s="315"/>
      <c r="AK270" s="315"/>
      <c r="AL270" s="315"/>
      <c r="AM270" s="315"/>
      <c r="AN270" s="315"/>
      <c r="AO270" s="165"/>
      <c r="AP270" s="315"/>
      <c r="AQ270" s="315"/>
      <c r="AR270" s="315"/>
      <c r="AS270" s="315"/>
      <c r="AT270" s="315"/>
    </row>
    <row r="271" spans="2:46" s="244" customFormat="1" ht="12.75" x14ac:dyDescent="0.2">
      <c r="J271" s="165"/>
      <c r="K271" s="165"/>
      <c r="L271" s="165"/>
      <c r="M271" s="165"/>
      <c r="N271" s="165" t="s">
        <v>40</v>
      </c>
      <c r="O271" s="166">
        <f ca="1">MROUND(VLOOKUP($G$265&amp;$D$265,'Meals data'!$A$42:$R$74,'2. Summary'!S271,FALSE),10)</f>
        <v>1870</v>
      </c>
      <c r="P271" s="166">
        <f ca="1">MROUND(VLOOKUP($G$265&amp;$D$265,'Meals data'!$A$42:$R$74,'2. Summary'!T271,FALSE),10)</f>
        <v>1310</v>
      </c>
      <c r="Q271" s="166"/>
      <c r="R271" s="166">
        <f ca="1">MROUND(VLOOKUP($G$265&amp;$D$265,'Meals data'!$A$42:$R$74,'2. Summary'!V271,FALSE),10)</f>
        <v>3110</v>
      </c>
      <c r="S271" s="165">
        <v>7</v>
      </c>
      <c r="T271" s="165">
        <v>12</v>
      </c>
      <c r="U271" s="165"/>
      <c r="V271" s="165">
        <v>17</v>
      </c>
      <c r="W271" s="165"/>
      <c r="X271" s="165"/>
      <c r="Y271" s="165"/>
      <c r="Z271" s="165"/>
      <c r="AA271" s="315"/>
      <c r="AB271" s="315"/>
      <c r="AC271" s="315"/>
      <c r="AD271" s="315"/>
      <c r="AE271" s="315"/>
      <c r="AF271" s="315"/>
      <c r="AG271" s="315"/>
      <c r="AH271" s="315"/>
      <c r="AI271" s="315"/>
      <c r="AJ271" s="315"/>
      <c r="AK271" s="315"/>
      <c r="AL271" s="315"/>
      <c r="AM271" s="315"/>
      <c r="AN271" s="315"/>
      <c r="AO271" s="165"/>
      <c r="AP271" s="315"/>
      <c r="AQ271" s="315"/>
      <c r="AR271" s="315"/>
      <c r="AS271" s="315"/>
      <c r="AT271" s="315"/>
    </row>
    <row r="272" spans="2:46" s="244" customFormat="1" ht="12.75" x14ac:dyDescent="0.2">
      <c r="J272" s="165"/>
      <c r="K272" s="165"/>
      <c r="L272" s="165"/>
      <c r="M272" s="165"/>
      <c r="N272" s="165" t="s">
        <v>657</v>
      </c>
      <c r="O272" s="166">
        <f ca="1">MROUND(VLOOKUP($G$265&amp;$D$265,'Meals data'!$A$42:$R$74,'2. Summary'!S272,FALSE),10)</f>
        <v>4260</v>
      </c>
      <c r="P272" s="166">
        <f ca="1">MROUND(VLOOKUP($G$265&amp;$D$265,'Meals data'!$A$42:$R$74,'2. Summary'!T272,FALSE),10)</f>
        <v>3540</v>
      </c>
      <c r="Q272" s="166"/>
      <c r="R272" s="166">
        <f ca="1">MROUND(VLOOKUP($G$265&amp;$D$265,'Meals data'!$A$42:$R$74,'2. Summary'!V272,FALSE),10)</f>
        <v>7640</v>
      </c>
      <c r="S272" s="165">
        <v>8</v>
      </c>
      <c r="T272" s="165">
        <v>13</v>
      </c>
      <c r="U272" s="165"/>
      <c r="V272" s="165">
        <v>18</v>
      </c>
      <c r="W272" s="165"/>
      <c r="X272" s="165"/>
      <c r="Y272" s="165"/>
      <c r="Z272" s="165"/>
      <c r="AA272" s="315"/>
      <c r="AB272" s="315"/>
      <c r="AC272" s="315"/>
      <c r="AD272" s="315"/>
      <c r="AE272" s="315"/>
      <c r="AF272" s="315"/>
      <c r="AG272" s="315"/>
      <c r="AH272" s="315"/>
      <c r="AI272" s="315"/>
      <c r="AJ272" s="315"/>
      <c r="AK272" s="315"/>
      <c r="AL272" s="315"/>
      <c r="AM272" s="315"/>
      <c r="AN272" s="315"/>
      <c r="AO272" s="165"/>
      <c r="AP272" s="315"/>
      <c r="AQ272" s="315"/>
      <c r="AR272" s="315"/>
      <c r="AS272" s="315"/>
      <c r="AT272" s="315"/>
    </row>
    <row r="273" spans="2:46" s="244" customFormat="1" ht="12.75" x14ac:dyDescent="0.2">
      <c r="J273" s="165"/>
      <c r="K273" s="165"/>
      <c r="L273" s="165"/>
      <c r="M273" s="165"/>
      <c r="N273" s="165"/>
      <c r="O273" s="165"/>
      <c r="P273" s="165"/>
      <c r="Q273" s="165"/>
      <c r="R273" s="165"/>
      <c r="S273" s="165"/>
      <c r="T273" s="165"/>
      <c r="U273" s="165"/>
      <c r="V273" s="165"/>
      <c r="W273" s="165"/>
      <c r="X273" s="165"/>
      <c r="Y273" s="165"/>
      <c r="Z273" s="165"/>
      <c r="AA273" s="315"/>
      <c r="AB273" s="315"/>
      <c r="AC273" s="315"/>
      <c r="AD273" s="315"/>
      <c r="AE273" s="315"/>
      <c r="AF273" s="315"/>
      <c r="AG273" s="315"/>
      <c r="AH273" s="315"/>
      <c r="AI273" s="315"/>
      <c r="AJ273" s="315"/>
      <c r="AK273" s="315"/>
      <c r="AL273" s="315"/>
      <c r="AM273" s="315"/>
      <c r="AN273" s="315"/>
      <c r="AO273" s="165"/>
      <c r="AP273" s="315"/>
      <c r="AQ273" s="315"/>
      <c r="AR273" s="315"/>
      <c r="AS273" s="315"/>
      <c r="AT273" s="315"/>
    </row>
    <row r="274" spans="2:46" s="244" customFormat="1" ht="12.75" x14ac:dyDescent="0.2">
      <c r="J274" s="165"/>
      <c r="K274" s="165"/>
      <c r="L274" s="165"/>
      <c r="M274" s="165"/>
      <c r="N274" s="165"/>
      <c r="O274" s="165"/>
      <c r="P274" s="165"/>
      <c r="Q274" s="165"/>
      <c r="R274" s="165"/>
      <c r="S274" s="165"/>
      <c r="T274" s="165"/>
      <c r="U274" s="165"/>
      <c r="V274" s="165"/>
      <c r="W274" s="165"/>
      <c r="X274" s="165"/>
      <c r="Y274" s="165"/>
      <c r="Z274" s="165"/>
      <c r="AA274" s="315"/>
      <c r="AB274" s="315"/>
      <c r="AC274" s="315"/>
      <c r="AD274" s="315"/>
      <c r="AE274" s="315"/>
      <c r="AF274" s="315"/>
      <c r="AG274" s="315"/>
      <c r="AH274" s="315"/>
      <c r="AI274" s="315"/>
      <c r="AJ274" s="315"/>
      <c r="AK274" s="315"/>
      <c r="AL274" s="315"/>
      <c r="AM274" s="315"/>
      <c r="AN274" s="315"/>
      <c r="AO274" s="165"/>
      <c r="AP274" s="315"/>
      <c r="AQ274" s="315"/>
      <c r="AR274" s="315"/>
      <c r="AS274" s="315"/>
      <c r="AT274" s="315"/>
    </row>
    <row r="275" spans="2:46" s="244" customFormat="1" ht="12.75" x14ac:dyDescent="0.2">
      <c r="J275" s="165"/>
      <c r="K275" s="165"/>
      <c r="L275" s="165"/>
      <c r="M275" s="165"/>
      <c r="N275" s="165"/>
      <c r="O275" s="165"/>
      <c r="P275" s="165"/>
      <c r="Q275" s="165"/>
      <c r="R275" s="165"/>
      <c r="S275" s="165"/>
      <c r="T275" s="165"/>
      <c r="U275" s="165"/>
      <c r="V275" s="165"/>
      <c r="W275" s="165"/>
      <c r="X275" s="165"/>
      <c r="Y275" s="165"/>
      <c r="Z275" s="165"/>
      <c r="AA275" s="315"/>
      <c r="AB275" s="315"/>
      <c r="AC275" s="315"/>
      <c r="AD275" s="315"/>
      <c r="AE275" s="315"/>
      <c r="AF275" s="315"/>
      <c r="AG275" s="315"/>
      <c r="AH275" s="315"/>
      <c r="AI275" s="315"/>
      <c r="AJ275" s="315"/>
      <c r="AK275" s="315"/>
      <c r="AL275" s="315"/>
      <c r="AM275" s="315"/>
      <c r="AN275" s="315"/>
      <c r="AO275" s="165"/>
      <c r="AP275" s="315"/>
      <c r="AQ275" s="315"/>
      <c r="AR275" s="315"/>
      <c r="AS275" s="315"/>
      <c r="AT275" s="315"/>
    </row>
    <row r="276" spans="2:46" s="244" customFormat="1" ht="12.75" x14ac:dyDescent="0.2">
      <c r="J276" s="166"/>
      <c r="K276" s="165"/>
      <c r="L276" s="165"/>
      <c r="M276" s="165"/>
      <c r="N276" s="165"/>
      <c r="O276" s="165"/>
      <c r="P276" s="165"/>
      <c r="Q276" s="165"/>
      <c r="R276" s="165"/>
      <c r="S276" s="165"/>
      <c r="T276" s="165"/>
      <c r="U276" s="165"/>
      <c r="V276" s="165"/>
      <c r="W276" s="165"/>
      <c r="X276" s="165"/>
      <c r="Y276" s="165"/>
      <c r="Z276" s="165"/>
      <c r="AA276" s="315"/>
      <c r="AB276" s="315"/>
      <c r="AC276" s="315"/>
      <c r="AD276" s="315"/>
      <c r="AE276" s="315"/>
      <c r="AF276" s="315"/>
      <c r="AG276" s="315"/>
      <c r="AH276" s="315"/>
      <c r="AI276" s="315"/>
      <c r="AJ276" s="315"/>
      <c r="AK276" s="315"/>
      <c r="AL276" s="315"/>
      <c r="AM276" s="315"/>
      <c r="AN276" s="315"/>
      <c r="AO276" s="165"/>
      <c r="AP276" s="315"/>
      <c r="AQ276" s="315"/>
      <c r="AR276" s="315"/>
      <c r="AS276" s="315"/>
      <c r="AT276" s="315"/>
    </row>
    <row r="277" spans="2:46" s="244" customFormat="1" ht="12.75" x14ac:dyDescent="0.2">
      <c r="J277" s="165"/>
      <c r="K277" s="165"/>
      <c r="L277" s="165"/>
      <c r="M277" s="165"/>
      <c r="N277" s="165"/>
      <c r="O277" s="165"/>
      <c r="P277" s="165"/>
      <c r="Q277" s="165"/>
      <c r="R277" s="165"/>
      <c r="S277" s="165"/>
      <c r="T277" s="165"/>
      <c r="U277" s="165"/>
      <c r="V277" s="165"/>
      <c r="W277" s="165"/>
      <c r="X277" s="165"/>
      <c r="Y277" s="165"/>
      <c r="Z277" s="165"/>
      <c r="AA277" s="315"/>
      <c r="AB277" s="315"/>
      <c r="AC277" s="315"/>
      <c r="AD277" s="315"/>
      <c r="AE277" s="315"/>
      <c r="AF277" s="315"/>
      <c r="AG277" s="315"/>
      <c r="AH277" s="315"/>
      <c r="AI277" s="315"/>
      <c r="AJ277" s="315"/>
      <c r="AK277" s="315"/>
      <c r="AL277" s="315"/>
      <c r="AM277" s="315"/>
      <c r="AN277" s="315"/>
      <c r="AO277" s="165"/>
      <c r="AP277" s="315"/>
      <c r="AQ277" s="315"/>
      <c r="AR277" s="315"/>
      <c r="AS277" s="315"/>
      <c r="AT277" s="315"/>
    </row>
    <row r="278" spans="2:46" s="244" customFormat="1" ht="12.75" x14ac:dyDescent="0.2">
      <c r="J278" s="165"/>
      <c r="K278" s="165"/>
      <c r="L278" s="165"/>
      <c r="M278" s="165"/>
      <c r="N278" s="165"/>
      <c r="O278" s="165"/>
      <c r="P278" s="165"/>
      <c r="Q278" s="165"/>
      <c r="R278" s="165"/>
      <c r="S278" s="165"/>
      <c r="T278" s="165"/>
      <c r="U278" s="165"/>
      <c r="V278" s="165"/>
      <c r="W278" s="165"/>
      <c r="X278" s="165"/>
      <c r="Y278" s="165"/>
      <c r="Z278" s="165"/>
      <c r="AA278" s="315"/>
      <c r="AB278" s="315"/>
      <c r="AC278" s="315"/>
      <c r="AD278" s="315"/>
      <c r="AE278" s="315"/>
      <c r="AF278" s="315"/>
      <c r="AG278" s="315"/>
      <c r="AH278" s="315"/>
      <c r="AI278" s="315"/>
      <c r="AJ278" s="315"/>
      <c r="AK278" s="315"/>
      <c r="AL278" s="315"/>
      <c r="AM278" s="315"/>
      <c r="AN278" s="315"/>
      <c r="AO278" s="165"/>
      <c r="AP278" s="315"/>
      <c r="AQ278" s="315"/>
      <c r="AR278" s="315"/>
      <c r="AS278" s="315"/>
      <c r="AT278" s="315"/>
    </row>
    <row r="279" spans="2:46" s="244" customFormat="1" ht="12.75" x14ac:dyDescent="0.2">
      <c r="J279" s="165"/>
      <c r="K279" s="165"/>
      <c r="L279" s="165"/>
      <c r="M279" s="165"/>
      <c r="N279" s="165"/>
      <c r="O279" s="165"/>
      <c r="P279" s="165"/>
      <c r="Q279" s="165"/>
      <c r="R279" s="165"/>
      <c r="S279" s="165"/>
      <c r="T279" s="165"/>
      <c r="U279" s="165"/>
      <c r="V279" s="165"/>
      <c r="W279" s="165"/>
      <c r="X279" s="165"/>
      <c r="Y279" s="165"/>
      <c r="Z279" s="165"/>
      <c r="AA279" s="315"/>
      <c r="AB279" s="315"/>
      <c r="AC279" s="315"/>
      <c r="AD279" s="315"/>
      <c r="AE279" s="315"/>
      <c r="AF279" s="315"/>
      <c r="AG279" s="315"/>
      <c r="AH279" s="315"/>
      <c r="AI279" s="315"/>
      <c r="AJ279" s="315"/>
      <c r="AK279" s="315"/>
      <c r="AL279" s="315"/>
      <c r="AM279" s="315"/>
      <c r="AN279" s="315"/>
      <c r="AO279" s="165"/>
      <c r="AP279" s="315"/>
      <c r="AQ279" s="315"/>
      <c r="AR279" s="315"/>
      <c r="AS279" s="315"/>
      <c r="AT279" s="315"/>
    </row>
    <row r="280" spans="2:46" s="244" customFormat="1" ht="12.75" x14ac:dyDescent="0.2">
      <c r="J280" s="165"/>
      <c r="K280" s="165"/>
      <c r="L280" s="165"/>
      <c r="M280" s="165"/>
      <c r="N280" s="165"/>
      <c r="O280" s="165"/>
      <c r="P280" s="165"/>
      <c r="Q280" s="165"/>
      <c r="R280" s="165"/>
      <c r="S280" s="165"/>
      <c r="T280" s="165"/>
      <c r="U280" s="165"/>
      <c r="V280" s="165"/>
      <c r="W280" s="165"/>
      <c r="X280" s="165"/>
      <c r="Y280" s="165"/>
      <c r="Z280" s="165"/>
      <c r="AA280" s="315"/>
      <c r="AB280" s="315"/>
      <c r="AC280" s="315"/>
      <c r="AD280" s="315"/>
      <c r="AE280" s="315"/>
      <c r="AF280" s="315"/>
      <c r="AG280" s="315"/>
      <c r="AH280" s="315"/>
      <c r="AI280" s="315"/>
      <c r="AJ280" s="315"/>
      <c r="AK280" s="315"/>
      <c r="AL280" s="315"/>
      <c r="AM280" s="315"/>
      <c r="AN280" s="315"/>
      <c r="AO280" s="165"/>
      <c r="AP280" s="315"/>
      <c r="AQ280" s="315"/>
      <c r="AR280" s="315"/>
      <c r="AS280" s="315"/>
      <c r="AT280" s="315"/>
    </row>
    <row r="281" spans="2:46" s="244" customFormat="1" ht="12.75" x14ac:dyDescent="0.2">
      <c r="J281" s="165"/>
      <c r="K281" s="165"/>
      <c r="L281" s="165"/>
      <c r="M281" s="165"/>
      <c r="N281" s="165"/>
      <c r="O281" s="165"/>
      <c r="P281" s="165"/>
      <c r="Q281" s="165"/>
      <c r="R281" s="165"/>
      <c r="S281" s="165"/>
      <c r="T281" s="165"/>
      <c r="U281" s="165"/>
      <c r="V281" s="165"/>
      <c r="W281" s="165"/>
      <c r="X281" s="165"/>
      <c r="Y281" s="165"/>
      <c r="Z281" s="165"/>
      <c r="AA281" s="324"/>
      <c r="AB281" s="324"/>
      <c r="AC281" s="324"/>
      <c r="AD281" s="324"/>
      <c r="AE281" s="324"/>
      <c r="AF281" s="324"/>
      <c r="AG281" s="324"/>
      <c r="AH281" s="165"/>
      <c r="AI281" s="165"/>
      <c r="AJ281" s="165"/>
      <c r="AK281" s="165"/>
      <c r="AL281" s="165"/>
      <c r="AM281" s="165"/>
      <c r="AN281" s="165"/>
      <c r="AO281" s="165"/>
      <c r="AP281" s="315"/>
      <c r="AQ281" s="315"/>
      <c r="AR281" s="315"/>
      <c r="AS281" s="315"/>
      <c r="AT281" s="315"/>
    </row>
    <row r="282" spans="2:46" s="244" customFormat="1" ht="12.75" x14ac:dyDescent="0.2">
      <c r="J282" s="165"/>
      <c r="K282" s="165"/>
      <c r="L282" s="165"/>
      <c r="M282" s="165"/>
      <c r="N282" s="165"/>
      <c r="O282" s="165"/>
      <c r="P282" s="165"/>
      <c r="Q282" s="165"/>
      <c r="R282" s="165"/>
      <c r="S282" s="165"/>
      <c r="T282" s="165"/>
      <c r="U282" s="165"/>
      <c r="V282" s="165"/>
      <c r="W282" s="165"/>
      <c r="X282" s="165"/>
      <c r="Y282" s="165"/>
      <c r="Z282" s="165"/>
      <c r="AA282" s="165"/>
      <c r="AB282" s="165"/>
      <c r="AC282" s="165"/>
      <c r="AD282" s="165"/>
      <c r="AE282" s="165"/>
      <c r="AF282" s="165"/>
      <c r="AG282" s="165"/>
      <c r="AH282" s="165"/>
      <c r="AI282" s="165"/>
      <c r="AJ282" s="165"/>
      <c r="AK282" s="165"/>
      <c r="AL282" s="165"/>
      <c r="AM282" s="165"/>
      <c r="AN282" s="165"/>
      <c r="AO282" s="165"/>
      <c r="AP282" s="315"/>
      <c r="AQ282" s="315"/>
      <c r="AR282" s="315"/>
      <c r="AS282" s="315"/>
      <c r="AT282" s="315"/>
    </row>
    <row r="283" spans="2:46" s="244" customFormat="1" ht="12.75" x14ac:dyDescent="0.2">
      <c r="J283" s="165"/>
      <c r="K283" s="165"/>
      <c r="L283" s="165"/>
      <c r="M283" s="165"/>
      <c r="N283" s="165"/>
      <c r="O283" s="165"/>
      <c r="P283" s="165"/>
      <c r="Q283" s="165"/>
      <c r="R283" s="165"/>
      <c r="S283" s="165"/>
      <c r="T283" s="165"/>
      <c r="U283" s="165"/>
      <c r="V283" s="165"/>
      <c r="W283" s="165"/>
      <c r="X283" s="165"/>
      <c r="Y283" s="165"/>
      <c r="Z283" s="165"/>
      <c r="AA283" s="165"/>
      <c r="AB283" s="165"/>
      <c r="AC283" s="165"/>
      <c r="AD283" s="165"/>
      <c r="AE283" s="165"/>
      <c r="AF283" s="165"/>
      <c r="AG283" s="165"/>
      <c r="AH283" s="165"/>
      <c r="AI283" s="165"/>
      <c r="AJ283" s="165"/>
      <c r="AK283" s="165"/>
      <c r="AL283" s="165"/>
      <c r="AM283" s="165"/>
      <c r="AN283" s="165"/>
      <c r="AO283" s="165"/>
      <c r="AP283" s="315"/>
      <c r="AQ283" s="315"/>
      <c r="AR283" s="315"/>
      <c r="AS283" s="315"/>
      <c r="AT283" s="315"/>
    </row>
    <row r="284" spans="2:46" s="244" customFormat="1" ht="12.75" x14ac:dyDescent="0.2">
      <c r="J284" s="165"/>
      <c r="K284" s="165"/>
      <c r="L284" s="165"/>
      <c r="M284" s="165"/>
      <c r="N284" s="165"/>
      <c r="O284" s="165"/>
      <c r="P284" s="165"/>
      <c r="Q284" s="165"/>
      <c r="R284" s="165"/>
      <c r="S284" s="165"/>
      <c r="T284" s="165"/>
      <c r="U284" s="165"/>
      <c r="V284" s="165"/>
      <c r="W284" s="165"/>
      <c r="X284" s="165"/>
      <c r="Y284" s="165"/>
      <c r="Z284" s="165"/>
      <c r="AA284" s="165"/>
      <c r="AB284" s="165"/>
      <c r="AC284" s="165"/>
      <c r="AD284" s="165"/>
      <c r="AE284" s="165"/>
      <c r="AF284" s="165"/>
      <c r="AG284" s="165"/>
      <c r="AH284" s="165"/>
      <c r="AI284" s="165"/>
      <c r="AJ284" s="165"/>
      <c r="AK284" s="165"/>
      <c r="AL284" s="165"/>
      <c r="AM284" s="165"/>
      <c r="AN284" s="165"/>
      <c r="AO284" s="165"/>
      <c r="AP284" s="315"/>
      <c r="AQ284" s="315"/>
      <c r="AR284" s="315"/>
      <c r="AS284" s="315"/>
      <c r="AT284" s="315"/>
    </row>
    <row r="285" spans="2:46" s="244" customFormat="1" ht="12.75" x14ac:dyDescent="0.2">
      <c r="J285" s="165"/>
      <c r="K285" s="165"/>
      <c r="L285" s="165"/>
      <c r="M285" s="165"/>
      <c r="N285" s="165"/>
      <c r="O285" s="165"/>
      <c r="P285" s="165"/>
      <c r="Q285" s="165"/>
      <c r="R285" s="165"/>
      <c r="S285" s="165"/>
      <c r="T285" s="165"/>
      <c r="U285" s="165"/>
      <c r="V285" s="165"/>
      <c r="W285" s="165"/>
      <c r="X285" s="165"/>
      <c r="Y285" s="165"/>
      <c r="Z285" s="165"/>
      <c r="AA285" s="165"/>
      <c r="AB285" s="165"/>
      <c r="AC285" s="165"/>
      <c r="AD285" s="165"/>
      <c r="AE285" s="165"/>
      <c r="AF285" s="165"/>
      <c r="AG285" s="165"/>
      <c r="AH285" s="165"/>
      <c r="AI285" s="165"/>
      <c r="AJ285" s="165"/>
      <c r="AK285" s="165"/>
      <c r="AL285" s="165"/>
      <c r="AM285" s="165"/>
      <c r="AN285" s="165"/>
      <c r="AO285" s="165"/>
      <c r="AP285" s="315"/>
      <c r="AQ285" s="315"/>
      <c r="AR285" s="315"/>
      <c r="AS285" s="315"/>
      <c r="AT285" s="315"/>
    </row>
    <row r="286" spans="2:46" s="244" customFormat="1" x14ac:dyDescent="0.25">
      <c r="B286" s="9" t="s">
        <v>886</v>
      </c>
      <c r="J286" s="165"/>
      <c r="K286" s="165"/>
      <c r="L286" s="165"/>
      <c r="M286" s="165"/>
      <c r="N286" s="165"/>
      <c r="O286" s="165"/>
      <c r="P286" s="165"/>
      <c r="Q286" s="165"/>
      <c r="R286" s="165"/>
      <c r="S286" s="165"/>
      <c r="T286" s="165"/>
      <c r="U286" s="165"/>
      <c r="V286" s="165"/>
      <c r="W286" s="165"/>
      <c r="X286" s="165"/>
      <c r="Y286" s="165"/>
      <c r="Z286" s="165"/>
      <c r="AA286" s="165"/>
      <c r="AB286" s="165"/>
      <c r="AC286" s="165"/>
      <c r="AD286" s="165"/>
      <c r="AE286" s="165"/>
      <c r="AF286" s="165"/>
      <c r="AG286" s="165"/>
      <c r="AH286" s="165"/>
      <c r="AI286" s="165"/>
      <c r="AJ286" s="165"/>
      <c r="AK286" s="165"/>
      <c r="AL286" s="165"/>
      <c r="AM286" s="165"/>
      <c r="AN286" s="165"/>
      <c r="AO286" s="165"/>
      <c r="AP286" s="315"/>
      <c r="AQ286" s="315"/>
      <c r="AR286" s="315"/>
      <c r="AS286" s="315"/>
      <c r="AT286" s="315"/>
    </row>
    <row r="287" spans="2:46" s="244" customFormat="1" x14ac:dyDescent="0.25">
      <c r="B287" s="9" t="s">
        <v>887</v>
      </c>
      <c r="J287" s="165"/>
      <c r="K287" s="165"/>
      <c r="L287" s="165"/>
      <c r="M287" s="165"/>
      <c r="N287" s="165"/>
      <c r="O287" s="165"/>
      <c r="P287" s="165"/>
      <c r="Q287" s="165"/>
      <c r="R287" s="165"/>
      <c r="S287" s="165"/>
      <c r="T287" s="165"/>
      <c r="U287" s="165"/>
      <c r="V287" s="165"/>
      <c r="W287" s="165"/>
      <c r="X287" s="165"/>
      <c r="Y287" s="165"/>
      <c r="Z287" s="165"/>
      <c r="AA287" s="165"/>
      <c r="AB287" s="165"/>
      <c r="AC287" s="165"/>
      <c r="AD287" s="165"/>
      <c r="AE287" s="165"/>
      <c r="AF287" s="165"/>
      <c r="AG287" s="165"/>
      <c r="AH287" s="165"/>
      <c r="AI287" s="165"/>
      <c r="AJ287" s="165"/>
      <c r="AK287" s="165"/>
      <c r="AL287" s="165"/>
      <c r="AM287" s="165"/>
      <c r="AN287" s="165"/>
      <c r="AO287" s="165"/>
      <c r="AP287" s="315"/>
      <c r="AQ287" s="315"/>
      <c r="AR287" s="315"/>
      <c r="AS287" s="315"/>
      <c r="AT287" s="315"/>
    </row>
    <row r="288" spans="2:46" s="244" customFormat="1" x14ac:dyDescent="0.2">
      <c r="B288" s="440" t="s">
        <v>888</v>
      </c>
      <c r="C288" s="440"/>
      <c r="D288" s="440"/>
      <c r="E288" s="440"/>
      <c r="F288" s="440"/>
      <c r="G288" s="440"/>
      <c r="H288" s="440"/>
      <c r="J288" s="165"/>
      <c r="K288" s="165"/>
      <c r="L288" s="165"/>
      <c r="M288" s="165"/>
      <c r="N288" s="165"/>
      <c r="O288" s="165"/>
      <c r="P288" s="165"/>
      <c r="Q288" s="165"/>
      <c r="R288" s="165"/>
      <c r="S288" s="165"/>
      <c r="T288" s="165"/>
      <c r="U288" s="165"/>
      <c r="V288" s="165"/>
      <c r="W288" s="165"/>
      <c r="X288" s="165"/>
      <c r="Y288" s="165"/>
      <c r="Z288" s="165"/>
      <c r="AA288" s="165"/>
      <c r="AB288" s="165"/>
      <c r="AC288" s="165"/>
      <c r="AD288" s="165"/>
      <c r="AE288" s="165"/>
      <c r="AF288" s="165"/>
      <c r="AG288" s="165"/>
      <c r="AH288" s="165"/>
      <c r="AI288" s="165"/>
      <c r="AJ288" s="165"/>
      <c r="AK288" s="165"/>
      <c r="AL288" s="165"/>
      <c r="AM288" s="165"/>
      <c r="AN288" s="165"/>
      <c r="AO288" s="165"/>
      <c r="AP288" s="315"/>
      <c r="AQ288" s="315"/>
      <c r="AR288" s="315"/>
      <c r="AS288" s="315"/>
      <c r="AT288" s="315"/>
    </row>
    <row r="289" spans="2:46" s="244" customFormat="1" ht="12.75" x14ac:dyDescent="0.2">
      <c r="J289" s="165"/>
      <c r="K289" s="165"/>
      <c r="L289" s="165"/>
      <c r="M289" s="165"/>
      <c r="N289" s="165"/>
      <c r="O289" s="165"/>
      <c r="P289" s="165"/>
      <c r="Q289" s="165"/>
      <c r="R289" s="165"/>
      <c r="S289" s="165"/>
      <c r="T289" s="165"/>
      <c r="U289" s="165"/>
      <c r="V289" s="165"/>
      <c r="W289" s="165"/>
      <c r="X289" s="165"/>
      <c r="Y289" s="165"/>
      <c r="Z289" s="165"/>
      <c r="AA289" s="165"/>
      <c r="AB289" s="165"/>
      <c r="AC289" s="165"/>
      <c r="AD289" s="165"/>
      <c r="AE289" s="165"/>
      <c r="AF289" s="165"/>
      <c r="AG289" s="165"/>
      <c r="AH289" s="165"/>
      <c r="AI289" s="165"/>
      <c r="AJ289" s="165"/>
      <c r="AK289" s="165"/>
      <c r="AL289" s="165"/>
      <c r="AM289" s="165"/>
      <c r="AN289" s="165"/>
      <c r="AO289" s="165"/>
      <c r="AP289" s="315"/>
      <c r="AQ289" s="315"/>
      <c r="AR289" s="315"/>
      <c r="AS289" s="315"/>
      <c r="AT289" s="315"/>
    </row>
    <row r="290" spans="2:46" s="244" customFormat="1" ht="12.75" x14ac:dyDescent="0.2">
      <c r="J290" s="165"/>
      <c r="K290" s="165"/>
      <c r="L290" s="165"/>
      <c r="M290" s="165"/>
      <c r="N290" s="165"/>
      <c r="O290" s="165"/>
      <c r="P290" s="165"/>
      <c r="Q290" s="165"/>
      <c r="R290" s="165"/>
      <c r="S290" s="165"/>
      <c r="T290" s="165"/>
      <c r="U290" s="165"/>
      <c r="V290" s="165"/>
      <c r="W290" s="165"/>
      <c r="X290" s="165"/>
      <c r="Y290" s="165"/>
      <c r="Z290" s="165"/>
      <c r="AA290" s="165"/>
      <c r="AB290" s="165"/>
      <c r="AC290" s="165"/>
      <c r="AD290" s="165"/>
      <c r="AE290" s="165"/>
      <c r="AF290" s="165"/>
      <c r="AG290" s="165"/>
      <c r="AH290" s="165"/>
      <c r="AI290" s="165"/>
      <c r="AJ290" s="165"/>
      <c r="AK290" s="165"/>
      <c r="AL290" s="165"/>
      <c r="AM290" s="165"/>
      <c r="AN290" s="165"/>
      <c r="AO290" s="165"/>
      <c r="AP290" s="315"/>
      <c r="AQ290" s="315"/>
      <c r="AR290" s="315"/>
      <c r="AS290" s="315"/>
      <c r="AT290" s="315"/>
    </row>
    <row r="291" spans="2:46" s="372" customFormat="1" ht="18.75" customHeight="1" x14ac:dyDescent="0.2">
      <c r="B291" s="355" t="s">
        <v>766</v>
      </c>
      <c r="C291" s="367"/>
      <c r="D291" s="367"/>
      <c r="E291" s="367"/>
      <c r="F291" s="367"/>
      <c r="G291" s="368"/>
      <c r="H291" s="367"/>
      <c r="I291" s="367"/>
      <c r="J291" s="369"/>
      <c r="K291" s="369"/>
      <c r="L291" s="369"/>
      <c r="M291" s="369"/>
      <c r="N291" s="370"/>
      <c r="O291" s="370"/>
      <c r="P291" s="370"/>
      <c r="Q291" s="370"/>
      <c r="R291" s="370"/>
      <c r="S291" s="370"/>
      <c r="T291" s="370"/>
      <c r="U291" s="370"/>
      <c r="V291" s="370"/>
      <c r="W291" s="370"/>
      <c r="X291" s="370"/>
      <c r="Y291" s="370"/>
      <c r="Z291" s="370"/>
      <c r="AA291" s="370"/>
      <c r="AB291" s="370"/>
      <c r="AC291" s="370"/>
      <c r="AD291" s="370"/>
      <c r="AE291" s="370"/>
      <c r="AF291" s="370"/>
      <c r="AG291" s="370"/>
      <c r="AH291" s="370"/>
      <c r="AI291" s="370"/>
      <c r="AJ291" s="370"/>
      <c r="AK291" s="370"/>
      <c r="AL291" s="370"/>
      <c r="AM291" s="370"/>
      <c r="AN291" s="370"/>
      <c r="AO291" s="370"/>
      <c r="AP291" s="371"/>
      <c r="AQ291" s="371"/>
      <c r="AR291" s="371"/>
      <c r="AS291" s="371"/>
      <c r="AT291" s="371"/>
    </row>
    <row r="292" spans="2:46" s="244" customFormat="1" x14ac:dyDescent="0.25">
      <c r="B292" s="9"/>
      <c r="C292" s="9"/>
      <c r="D292" s="9"/>
      <c r="E292" s="9"/>
      <c r="F292" s="9"/>
      <c r="G292" s="9"/>
      <c r="H292" s="9"/>
      <c r="I292" s="9"/>
      <c r="J292" s="10"/>
      <c r="K292" s="10"/>
      <c r="L292" s="10"/>
      <c r="M292" s="10"/>
      <c r="N292" s="165"/>
      <c r="O292" s="165"/>
      <c r="P292" s="165"/>
      <c r="Q292" s="165"/>
      <c r="R292" s="165"/>
      <c r="S292" s="165"/>
      <c r="T292" s="165"/>
      <c r="U292" s="165"/>
      <c r="V292" s="165"/>
      <c r="W292" s="165"/>
      <c r="X292" s="165"/>
      <c r="Y292" s="165"/>
      <c r="Z292" s="165"/>
      <c r="AA292" s="165"/>
      <c r="AB292" s="165"/>
      <c r="AC292" s="165"/>
      <c r="AD292" s="165"/>
      <c r="AE292" s="165"/>
      <c r="AF292" s="165"/>
      <c r="AG292" s="165"/>
      <c r="AH292" s="165"/>
      <c r="AI292" s="165"/>
      <c r="AJ292" s="165"/>
      <c r="AK292" s="165"/>
      <c r="AL292" s="165"/>
      <c r="AM292" s="165"/>
      <c r="AN292" s="165"/>
      <c r="AO292" s="165"/>
      <c r="AP292" s="315"/>
      <c r="AQ292" s="315"/>
      <c r="AR292" s="315"/>
      <c r="AS292" s="315"/>
      <c r="AT292" s="315"/>
    </row>
    <row r="293" spans="2:46" s="244" customFormat="1" x14ac:dyDescent="0.25">
      <c r="B293" s="250" t="s">
        <v>882</v>
      </c>
      <c r="C293" s="10">
        <v>33</v>
      </c>
      <c r="D293" s="10" t="str">
        <f ca="1">OFFSET('Home Care data'!$B$1,'2. Summary'!C293,0)</f>
        <v>Scotland</v>
      </c>
      <c r="E293" s="9"/>
      <c r="F293" s="10">
        <v>3</v>
      </c>
      <c r="G293" s="10">
        <f ca="1">OFFSET('Summary Data'!$B$467,F293,0)</f>
        <v>2015</v>
      </c>
      <c r="H293" s="10"/>
      <c r="I293" s="9"/>
      <c r="J293" s="10"/>
      <c r="K293" s="10"/>
      <c r="L293" s="10"/>
      <c r="M293" s="165"/>
      <c r="N293" s="165"/>
      <c r="O293" s="165"/>
      <c r="P293" s="165"/>
      <c r="Q293" s="165"/>
      <c r="R293" s="165"/>
      <c r="S293" s="165"/>
      <c r="T293" s="165"/>
      <c r="U293" s="165"/>
      <c r="V293" s="165"/>
      <c r="W293" s="165"/>
      <c r="X293" s="165"/>
      <c r="Y293" s="165"/>
      <c r="Z293" s="165"/>
      <c r="AA293" s="165"/>
      <c r="AB293" s="165"/>
      <c r="AC293" s="165"/>
      <c r="AD293" s="165"/>
      <c r="AE293" s="165"/>
      <c r="AF293" s="165"/>
      <c r="AG293" s="165"/>
      <c r="AH293" s="165"/>
      <c r="AI293" s="165"/>
      <c r="AJ293" s="165"/>
      <c r="AK293" s="165"/>
      <c r="AL293" s="165"/>
      <c r="AM293" s="165"/>
      <c r="AN293" s="165"/>
      <c r="AO293" s="165"/>
      <c r="AP293" s="315"/>
      <c r="AQ293" s="315"/>
      <c r="AR293" s="315"/>
      <c r="AS293" s="315"/>
    </row>
    <row r="294" spans="2:46" s="244" customFormat="1" x14ac:dyDescent="0.25">
      <c r="F294" s="9"/>
      <c r="G294" s="9"/>
      <c r="H294" s="9"/>
      <c r="J294" s="165"/>
      <c r="K294" s="165"/>
      <c r="L294" s="165"/>
      <c r="M294" s="165"/>
      <c r="N294" s="225"/>
      <c r="O294" s="226"/>
      <c r="P294" s="165"/>
      <c r="Q294" s="165"/>
      <c r="R294" s="165"/>
      <c r="S294" s="165"/>
      <c r="T294" s="165"/>
      <c r="U294" s="165"/>
      <c r="V294" s="165"/>
      <c r="W294" s="165"/>
      <c r="X294" s="165"/>
      <c r="Y294" s="165"/>
      <c r="Z294" s="165"/>
      <c r="AA294" s="165"/>
      <c r="AB294" s="165"/>
      <c r="AC294" s="165"/>
      <c r="AD294" s="165"/>
      <c r="AE294" s="165"/>
      <c r="AF294" s="165"/>
      <c r="AG294" s="165"/>
      <c r="AH294" s="165"/>
      <c r="AI294" s="165"/>
      <c r="AJ294" s="165"/>
      <c r="AK294" s="165"/>
      <c r="AL294" s="165"/>
      <c r="AM294" s="165"/>
      <c r="AN294" s="165"/>
      <c r="AO294" s="165"/>
      <c r="AP294" s="315"/>
      <c r="AQ294" s="315"/>
      <c r="AR294" s="315"/>
      <c r="AS294" s="315"/>
      <c r="AT294" s="315"/>
    </row>
    <row r="295" spans="2:46" s="244" customFormat="1" ht="12.75" x14ac:dyDescent="0.2">
      <c r="J295" s="165"/>
      <c r="K295" s="165"/>
      <c r="L295" s="165"/>
      <c r="M295" s="165"/>
      <c r="N295" s="165"/>
      <c r="O295" s="165"/>
      <c r="P295" s="165"/>
      <c r="Q295" s="165"/>
      <c r="R295" s="165"/>
      <c r="S295" s="165"/>
      <c r="T295" s="165"/>
      <c r="U295" s="165"/>
      <c r="V295" s="165"/>
      <c r="W295" s="165"/>
      <c r="X295" s="165"/>
      <c r="Y295" s="165"/>
      <c r="Z295" s="165"/>
      <c r="AA295" s="315"/>
      <c r="AB295" s="315"/>
      <c r="AC295" s="315"/>
      <c r="AD295" s="315"/>
      <c r="AE295" s="315"/>
      <c r="AF295" s="324"/>
      <c r="AG295" s="324"/>
      <c r="AH295" s="165"/>
      <c r="AI295" s="165"/>
      <c r="AJ295" s="165"/>
      <c r="AK295" s="165"/>
      <c r="AL295" s="165"/>
      <c r="AM295" s="165"/>
      <c r="AN295" s="165"/>
      <c r="AO295" s="165"/>
      <c r="AP295" s="315"/>
      <c r="AQ295" s="315"/>
      <c r="AR295" s="315"/>
      <c r="AS295" s="315"/>
      <c r="AT295" s="315"/>
    </row>
    <row r="296" spans="2:46" s="244" customFormat="1" ht="15" x14ac:dyDescent="0.2">
      <c r="B296" s="443" t="s">
        <v>1</v>
      </c>
      <c r="C296" s="441" t="s">
        <v>41</v>
      </c>
      <c r="D296" s="442"/>
      <c r="J296" s="165"/>
      <c r="K296" s="165"/>
      <c r="L296" s="165"/>
      <c r="M296" s="165"/>
      <c r="N296" s="165"/>
      <c r="O296" s="165"/>
      <c r="P296" s="165"/>
      <c r="Q296" s="165"/>
      <c r="R296" s="166"/>
      <c r="S296" s="165"/>
      <c r="T296" s="165"/>
      <c r="U296" s="165"/>
      <c r="V296" s="165"/>
      <c r="W296" s="165"/>
      <c r="X296" s="165"/>
      <c r="Y296" s="165"/>
      <c r="Z296" s="165"/>
      <c r="AA296" s="315"/>
      <c r="AB296" s="315"/>
      <c r="AC296" s="315"/>
      <c r="AD296" s="315"/>
      <c r="AE296" s="315"/>
      <c r="AF296" s="324"/>
      <c r="AG296" s="324"/>
      <c r="AH296" s="165"/>
      <c r="AI296" s="165"/>
      <c r="AJ296" s="165"/>
      <c r="AK296" s="165"/>
      <c r="AL296" s="165"/>
      <c r="AM296" s="165"/>
      <c r="AN296" s="165"/>
      <c r="AO296" s="165"/>
      <c r="AP296" s="315"/>
      <c r="AQ296" s="315"/>
      <c r="AR296" s="315"/>
      <c r="AS296" s="315"/>
      <c r="AT296" s="315"/>
    </row>
    <row r="297" spans="2:46" s="244" customFormat="1" ht="30" x14ac:dyDescent="0.2">
      <c r="B297" s="444"/>
      <c r="C297" s="350" t="s">
        <v>765</v>
      </c>
      <c r="D297" s="350" t="s">
        <v>592</v>
      </c>
      <c r="E297" s="165"/>
      <c r="J297" s="165"/>
      <c r="K297" s="165"/>
      <c r="L297" s="165"/>
      <c r="M297" s="165"/>
      <c r="N297" s="165"/>
      <c r="O297" s="165"/>
      <c r="P297" s="165"/>
      <c r="Q297" s="165"/>
      <c r="R297" s="166"/>
      <c r="S297" s="165"/>
      <c r="T297" s="165"/>
      <c r="U297" s="165"/>
      <c r="V297" s="165"/>
      <c r="W297" s="165"/>
      <c r="X297" s="165"/>
      <c r="Y297" s="165"/>
      <c r="Z297" s="165"/>
      <c r="AA297" s="315"/>
      <c r="AB297" s="315"/>
      <c r="AC297" s="315"/>
      <c r="AD297" s="315"/>
      <c r="AE297" s="315"/>
      <c r="AF297" s="324"/>
      <c r="AG297" s="324"/>
      <c r="AH297" s="165"/>
      <c r="AI297" s="165"/>
      <c r="AJ297" s="165"/>
      <c r="AK297" s="165"/>
      <c r="AL297" s="165"/>
      <c r="AM297" s="165"/>
      <c r="AN297" s="165"/>
      <c r="AO297" s="165"/>
      <c r="AP297" s="315"/>
      <c r="AQ297" s="315"/>
      <c r="AR297" s="315"/>
      <c r="AS297" s="315"/>
      <c r="AT297" s="315"/>
    </row>
    <row r="298" spans="2:46" s="244" customFormat="1" ht="14.25" x14ac:dyDescent="0.2">
      <c r="B298" s="327" t="s">
        <v>5</v>
      </c>
      <c r="C298" s="328">
        <f ca="1">MROUND(VLOOKUP($D$293,'Housing Support data'!$B$5:$E$37,'2. Summary'!$E298,FALSE),10)</f>
        <v>8010</v>
      </c>
      <c r="D298" s="328">
        <f ca="1">MROUND(VLOOKUP($D$293,'Home Care data'!$B$72:$BC$104,'2. Summary'!$F298,FALSE),10)</f>
        <v>11850</v>
      </c>
      <c r="E298" s="165">
        <v>2</v>
      </c>
      <c r="F298" s="165">
        <v>36</v>
      </c>
      <c r="J298" s="165"/>
      <c r="K298" s="165"/>
      <c r="L298" s="165"/>
      <c r="M298" s="165"/>
      <c r="N298" s="165"/>
      <c r="O298" s="165"/>
      <c r="P298" s="165"/>
      <c r="Q298" s="165"/>
      <c r="R298" s="166"/>
      <c r="S298" s="165"/>
      <c r="T298" s="165"/>
      <c r="U298" s="165"/>
      <c r="V298" s="165"/>
      <c r="W298" s="165"/>
      <c r="X298" s="165"/>
      <c r="Y298" s="165"/>
      <c r="Z298" s="165"/>
      <c r="AA298" s="315"/>
      <c r="AB298" s="315"/>
      <c r="AC298" s="315"/>
      <c r="AD298" s="315"/>
      <c r="AE298" s="315"/>
      <c r="AF298" s="324"/>
      <c r="AG298" s="324"/>
      <c r="AH298" s="165"/>
      <c r="AI298" s="165"/>
      <c r="AJ298" s="165"/>
      <c r="AK298" s="165"/>
      <c r="AL298" s="165"/>
      <c r="AM298" s="165"/>
      <c r="AN298" s="165"/>
      <c r="AO298" s="165"/>
      <c r="AP298" s="315"/>
      <c r="AQ298" s="315"/>
      <c r="AR298" s="315"/>
      <c r="AS298" s="315"/>
      <c r="AT298" s="315"/>
    </row>
    <row r="299" spans="2:46" s="244" customFormat="1" ht="14.25" x14ac:dyDescent="0.2">
      <c r="B299" s="327" t="s">
        <v>39</v>
      </c>
      <c r="C299" s="328">
        <f ca="1">MROUND(VLOOKUP($D$293,'Housing Support data'!$B$5:$E$37,'2. Summary'!$E299,FALSE),10)</f>
        <v>10020</v>
      </c>
      <c r="D299" s="328">
        <f ca="1">MROUND(VLOOKUP($D$293,'Home Care data'!$B$72:$BC$104,'2. Summary'!$F299,FALSE),10)</f>
        <v>49650</v>
      </c>
      <c r="E299" s="166">
        <v>3</v>
      </c>
      <c r="F299" s="165">
        <v>54</v>
      </c>
      <c r="J299" s="165"/>
      <c r="K299" s="165"/>
      <c r="L299" s="165"/>
      <c r="M299" s="165"/>
      <c r="N299" s="165"/>
      <c r="O299" s="166"/>
      <c r="P299" s="166"/>
      <c r="Q299" s="166"/>
      <c r="R299" s="166"/>
      <c r="S299" s="165"/>
      <c r="T299" s="165"/>
      <c r="U299" s="165"/>
      <c r="V299" s="165"/>
      <c r="W299" s="165"/>
      <c r="X299" s="165"/>
      <c r="Y299" s="165"/>
      <c r="Z299" s="165"/>
      <c r="AA299" s="315"/>
      <c r="AB299" s="315"/>
      <c r="AC299" s="315"/>
      <c r="AD299" s="315"/>
      <c r="AE299" s="315"/>
      <c r="AF299" s="324"/>
      <c r="AG299" s="324"/>
      <c r="AH299" s="165"/>
      <c r="AI299" s="165"/>
      <c r="AJ299" s="165"/>
      <c r="AK299" s="165"/>
      <c r="AL299" s="165"/>
      <c r="AM299" s="165"/>
      <c r="AN299" s="165"/>
      <c r="AO299" s="165"/>
      <c r="AP299" s="315"/>
      <c r="AQ299" s="315"/>
      <c r="AR299" s="315"/>
      <c r="AS299" s="315"/>
      <c r="AT299" s="315"/>
    </row>
    <row r="300" spans="2:46" s="244" customFormat="1" ht="14.25" x14ac:dyDescent="0.2">
      <c r="B300" s="327" t="s">
        <v>657</v>
      </c>
      <c r="C300" s="328">
        <f ca="1">MROUND(VLOOKUP($D$293,'Housing Support data'!$B$5:$E$37,'2. Summary'!$E300,FALSE),10)</f>
        <v>18030</v>
      </c>
      <c r="D300" s="328">
        <f ca="1">MROUND(VLOOKUP($D$293,'Home Care data'!$B$72:$BC$104,'2. Summary'!$F300,FALSE),10)</f>
        <v>61500</v>
      </c>
      <c r="E300" s="166">
        <v>4</v>
      </c>
      <c r="F300" s="165">
        <v>18</v>
      </c>
      <c r="J300" s="165"/>
      <c r="K300" s="165"/>
      <c r="L300" s="165"/>
      <c r="M300" s="165"/>
      <c r="N300" s="165"/>
      <c r="O300" s="166"/>
      <c r="P300" s="166"/>
      <c r="Q300" s="166"/>
      <c r="R300" s="166"/>
      <c r="S300" s="165"/>
      <c r="T300" s="165"/>
      <c r="U300" s="165"/>
      <c r="V300" s="165"/>
      <c r="W300" s="165"/>
      <c r="X300" s="165"/>
      <c r="Y300" s="165"/>
      <c r="Z300" s="165"/>
      <c r="AA300" s="315"/>
      <c r="AB300" s="315"/>
      <c r="AC300" s="315"/>
      <c r="AD300" s="315"/>
      <c r="AE300" s="315"/>
      <c r="AF300" s="324"/>
      <c r="AG300" s="324"/>
      <c r="AH300" s="165"/>
      <c r="AI300" s="165"/>
      <c r="AJ300" s="165"/>
      <c r="AK300" s="165"/>
      <c r="AL300" s="165"/>
      <c r="AM300" s="165"/>
      <c r="AN300" s="165"/>
      <c r="AO300" s="165"/>
      <c r="AP300" s="315"/>
      <c r="AQ300" s="315"/>
      <c r="AR300" s="315"/>
      <c r="AS300" s="315"/>
      <c r="AT300" s="315"/>
    </row>
    <row r="301" spans="2:46" s="244" customFormat="1" ht="12.75" x14ac:dyDescent="0.2">
      <c r="J301" s="165"/>
      <c r="K301" s="165"/>
      <c r="L301" s="165"/>
      <c r="M301" s="165"/>
      <c r="N301" s="165"/>
      <c r="O301" s="165"/>
      <c r="P301" s="165"/>
      <c r="Q301" s="165"/>
      <c r="R301" s="165"/>
      <c r="S301" s="165"/>
      <c r="T301" s="165"/>
      <c r="U301" s="165"/>
      <c r="V301" s="165"/>
      <c r="W301" s="165"/>
      <c r="X301" s="165"/>
      <c r="Y301" s="165"/>
      <c r="Z301" s="165"/>
      <c r="AA301" s="315"/>
      <c r="AB301" s="315"/>
      <c r="AC301" s="315"/>
      <c r="AD301" s="315"/>
      <c r="AE301" s="315"/>
      <c r="AF301" s="324"/>
      <c r="AG301" s="324"/>
      <c r="AH301" s="165"/>
      <c r="AI301" s="165"/>
      <c r="AJ301" s="165"/>
      <c r="AK301" s="165"/>
      <c r="AL301" s="165"/>
      <c r="AM301" s="165"/>
      <c r="AN301" s="165"/>
      <c r="AO301" s="165"/>
      <c r="AP301" s="315"/>
      <c r="AQ301" s="315"/>
      <c r="AR301" s="315"/>
      <c r="AS301" s="315"/>
      <c r="AT301" s="315"/>
    </row>
    <row r="302" spans="2:46" s="244" customFormat="1" ht="12.75" x14ac:dyDescent="0.2">
      <c r="J302" s="165"/>
      <c r="K302" s="165"/>
      <c r="L302" s="165"/>
      <c r="M302" s="165"/>
      <c r="N302" s="165"/>
      <c r="O302" s="165"/>
      <c r="P302" s="165"/>
      <c r="Q302" s="165"/>
      <c r="R302" s="165"/>
      <c r="S302" s="165"/>
      <c r="T302" s="165"/>
      <c r="U302" s="165"/>
      <c r="V302" s="165"/>
      <c r="W302" s="165"/>
      <c r="X302" s="165"/>
      <c r="Y302" s="165"/>
      <c r="Z302" s="165"/>
      <c r="AA302" s="315"/>
      <c r="AB302" s="315"/>
      <c r="AC302" s="315"/>
      <c r="AD302" s="315"/>
      <c r="AE302" s="315"/>
      <c r="AF302" s="324"/>
      <c r="AG302" s="324"/>
      <c r="AH302" s="165"/>
      <c r="AI302" s="165"/>
      <c r="AJ302" s="165"/>
      <c r="AK302" s="165"/>
      <c r="AL302" s="165"/>
      <c r="AM302" s="165"/>
      <c r="AN302" s="165"/>
      <c r="AO302" s="165"/>
      <c r="AP302" s="315"/>
      <c r="AQ302" s="315"/>
      <c r="AR302" s="315"/>
      <c r="AS302" s="315"/>
      <c r="AT302" s="315"/>
    </row>
    <row r="303" spans="2:46" s="244" customFormat="1" ht="12.75" x14ac:dyDescent="0.2">
      <c r="J303" s="165"/>
      <c r="K303" s="165"/>
      <c r="L303" s="165"/>
      <c r="M303" s="165"/>
      <c r="N303" s="165"/>
      <c r="O303" s="165"/>
      <c r="P303" s="165"/>
      <c r="Q303" s="165"/>
      <c r="R303" s="165"/>
      <c r="S303" s="165"/>
      <c r="T303" s="165"/>
      <c r="U303" s="165"/>
      <c r="V303" s="165"/>
      <c r="W303" s="165"/>
      <c r="X303" s="165"/>
      <c r="Y303" s="165"/>
      <c r="Z303" s="165"/>
      <c r="AA303" s="165"/>
      <c r="AB303" s="165"/>
      <c r="AC303" s="165"/>
      <c r="AD303" s="165"/>
      <c r="AE303" s="165"/>
      <c r="AF303" s="165"/>
      <c r="AG303" s="165"/>
      <c r="AH303" s="165"/>
      <c r="AI303" s="165"/>
      <c r="AJ303" s="165"/>
      <c r="AK303" s="165"/>
      <c r="AL303" s="165"/>
      <c r="AM303" s="165"/>
      <c r="AN303" s="165"/>
      <c r="AO303" s="165"/>
      <c r="AP303" s="315"/>
      <c r="AQ303" s="315"/>
      <c r="AR303" s="315"/>
      <c r="AS303" s="315"/>
      <c r="AT303" s="315"/>
    </row>
    <row r="304" spans="2:46" s="244" customFormat="1" ht="12.75" x14ac:dyDescent="0.2">
      <c r="J304" s="165"/>
      <c r="K304" s="165"/>
      <c r="L304" s="165"/>
      <c r="M304" s="165"/>
      <c r="N304" s="165"/>
      <c r="O304" s="165"/>
      <c r="P304" s="165"/>
      <c r="Q304" s="165"/>
      <c r="R304" s="165"/>
      <c r="S304" s="165"/>
      <c r="T304" s="165"/>
      <c r="U304" s="165"/>
      <c r="V304" s="165"/>
      <c r="W304" s="165"/>
      <c r="X304" s="165"/>
      <c r="Y304" s="165"/>
      <c r="Z304" s="165"/>
      <c r="AA304" s="165"/>
      <c r="AB304" s="165"/>
      <c r="AC304" s="165"/>
      <c r="AD304" s="165"/>
      <c r="AE304" s="165"/>
      <c r="AF304" s="165"/>
      <c r="AG304" s="165"/>
      <c r="AH304" s="165"/>
      <c r="AI304" s="165"/>
      <c r="AJ304" s="165"/>
      <c r="AK304" s="165"/>
      <c r="AL304" s="165"/>
      <c r="AM304" s="165"/>
      <c r="AN304" s="165"/>
      <c r="AO304" s="165"/>
      <c r="AP304" s="315"/>
      <c r="AQ304" s="315"/>
      <c r="AR304" s="315"/>
      <c r="AS304" s="315"/>
      <c r="AT304" s="315"/>
    </row>
    <row r="305" spans="2:46" x14ac:dyDescent="0.25">
      <c r="N305" s="165"/>
      <c r="O305" s="165"/>
      <c r="P305" s="165"/>
      <c r="Q305" s="165"/>
      <c r="R305" s="165"/>
      <c r="S305" s="165"/>
      <c r="T305" s="165"/>
      <c r="U305" s="165"/>
      <c r="V305" s="165"/>
      <c r="W305" s="165"/>
      <c r="X305" s="165"/>
      <c r="Y305" s="165"/>
      <c r="Z305" s="165"/>
      <c r="AA305" s="165"/>
      <c r="AB305" s="165"/>
    </row>
    <row r="318" spans="2:46" s="372" customFormat="1" ht="18.75" customHeight="1" x14ac:dyDescent="0.2">
      <c r="B318" s="355" t="s">
        <v>798</v>
      </c>
      <c r="C318" s="367"/>
      <c r="D318" s="367"/>
      <c r="E318" s="367"/>
      <c r="F318" s="367"/>
      <c r="G318" s="368"/>
      <c r="H318" s="367"/>
      <c r="I318" s="367"/>
      <c r="J318" s="369"/>
      <c r="K318" s="369"/>
      <c r="L318" s="369"/>
      <c r="M318" s="369"/>
      <c r="N318" s="370"/>
      <c r="O318" s="370"/>
      <c r="P318" s="370"/>
      <c r="Q318" s="370"/>
      <c r="R318" s="370"/>
      <c r="S318" s="370"/>
      <c r="T318" s="370"/>
      <c r="U318" s="370"/>
      <c r="V318" s="370"/>
      <c r="W318" s="370"/>
      <c r="X318" s="370"/>
      <c r="Y318" s="370"/>
      <c r="Z318" s="370"/>
      <c r="AA318" s="370"/>
      <c r="AB318" s="370"/>
      <c r="AC318" s="370"/>
      <c r="AD318" s="370"/>
      <c r="AE318" s="370"/>
      <c r="AF318" s="370"/>
      <c r="AG318" s="370"/>
      <c r="AH318" s="370"/>
      <c r="AI318" s="370"/>
      <c r="AJ318" s="370"/>
      <c r="AK318" s="370"/>
      <c r="AL318" s="370"/>
      <c r="AM318" s="370"/>
      <c r="AN318" s="370"/>
      <c r="AO318" s="370"/>
      <c r="AP318" s="371"/>
      <c r="AQ318" s="371"/>
      <c r="AR318" s="371"/>
      <c r="AS318" s="371"/>
      <c r="AT318" s="371"/>
    </row>
    <row r="319" spans="2:46" x14ac:dyDescent="0.25">
      <c r="B319" s="250" t="s">
        <v>698</v>
      </c>
    </row>
    <row r="321" spans="10:12" x14ac:dyDescent="0.25">
      <c r="K321" s="255">
        <v>2</v>
      </c>
      <c r="L321" s="255">
        <v>3</v>
      </c>
    </row>
    <row r="322" spans="10:12" x14ac:dyDescent="0.25">
      <c r="J322" s="255">
        <v>1</v>
      </c>
      <c r="K322" s="332" t="str">
        <f>VLOOKUP($J322,'Housing Support data'!$I$59:$K$91,K$321,FALSE)</f>
        <v>North Ayrshire</v>
      </c>
      <c r="L322" s="332">
        <f>VLOOKUP($J322,'Housing Support data'!$I$59:$K$91,L$321,FALSE)</f>
        <v>0.69838578772802662</v>
      </c>
    </row>
    <row r="323" spans="10:12" x14ac:dyDescent="0.25">
      <c r="J323" s="255">
        <v>2</v>
      </c>
      <c r="K323" s="332" t="str">
        <f>VLOOKUP($J323,'Housing Support data'!$I$59:$K$91,K$321,FALSE)</f>
        <v>Scottish Borders</v>
      </c>
      <c r="L323" s="332">
        <f>VLOOKUP($J323,'Housing Support data'!$I$59:$K$91,L$321,FALSE)</f>
        <v>0.62133623318385656</v>
      </c>
    </row>
    <row r="324" spans="10:12" x14ac:dyDescent="0.25">
      <c r="J324" s="255">
        <v>3</v>
      </c>
      <c r="K324" s="332" t="str">
        <f>VLOOKUP($J324,'Housing Support data'!$I$59:$K$91,K$321,FALSE)</f>
        <v>Shetland Islands</v>
      </c>
      <c r="L324" s="332">
        <f>VLOOKUP($J324,'Housing Support data'!$I$59:$K$91,L$321,FALSE)</f>
        <v>0.59047618556701031</v>
      </c>
    </row>
    <row r="325" spans="10:12" x14ac:dyDescent="0.25">
      <c r="J325" s="255">
        <v>4</v>
      </c>
      <c r="K325" s="332" t="str">
        <f>VLOOKUP($J325,'Housing Support data'!$I$59:$K$91,K$321,FALSE)</f>
        <v>Edinburgh, City of</v>
      </c>
      <c r="L325" s="332">
        <f>VLOOKUP($J325,'Housing Support data'!$I$59:$K$91,L$321,FALSE)</f>
        <v>0.57906736842105266</v>
      </c>
    </row>
    <row r="326" spans="10:12" x14ac:dyDescent="0.25">
      <c r="J326" s="255">
        <v>5</v>
      </c>
      <c r="K326" s="332" t="str">
        <f>VLOOKUP($J326,'Housing Support data'!$I$59:$K$91,K$321,FALSE)</f>
        <v>Perth &amp; Kinross</v>
      </c>
      <c r="L326" s="332">
        <f>VLOOKUP($J326,'Housing Support data'!$I$59:$K$91,L$321,FALSE)</f>
        <v>0.50995922246220304</v>
      </c>
    </row>
    <row r="327" spans="10:12" x14ac:dyDescent="0.25">
      <c r="J327" s="255">
        <v>6</v>
      </c>
      <c r="K327" s="332" t="str">
        <f>VLOOKUP($J327,'Housing Support data'!$I$59:$K$91,K$321,FALSE)</f>
        <v>Stirling</v>
      </c>
      <c r="L327" s="332">
        <f>VLOOKUP($J327,'Housing Support data'!$I$59:$K$91,L$321,FALSE)</f>
        <v>0.50232429149797564</v>
      </c>
    </row>
    <row r="328" spans="10:12" x14ac:dyDescent="0.25">
      <c r="J328" s="255">
        <v>7</v>
      </c>
      <c r="K328" s="332" t="str">
        <f>VLOOKUP($J328,'Housing Support data'!$I$59:$K$91,K$321,FALSE)</f>
        <v>West Lothian</v>
      </c>
      <c r="L328" s="332">
        <f>VLOOKUP($J328,'Housing Support data'!$I$59:$K$91,L$321,FALSE)</f>
        <v>0.38375108504398825</v>
      </c>
    </row>
    <row r="329" spans="10:12" x14ac:dyDescent="0.25">
      <c r="J329" s="255">
        <v>8</v>
      </c>
      <c r="K329" s="332" t="str">
        <f>VLOOKUP($J329,'Housing Support data'!$I$59:$K$91,K$321,FALSE)</f>
        <v>Falkirk</v>
      </c>
      <c r="L329" s="332">
        <f>VLOOKUP($J329,'Housing Support data'!$I$59:$K$91,L$321,FALSE)</f>
        <v>0.32156857142857143</v>
      </c>
    </row>
    <row r="330" spans="10:12" x14ac:dyDescent="0.25">
      <c r="J330" s="255">
        <v>9</v>
      </c>
      <c r="K330" s="332" t="str">
        <f>VLOOKUP($J330,'Housing Support data'!$I$59:$K$91,K$321,FALSE)</f>
        <v>East Ayrshire</v>
      </c>
      <c r="L330" s="332">
        <f>VLOOKUP($J330,'Housing Support data'!$I$59:$K$91,L$321,FALSE)</f>
        <v>0.27761934191702436</v>
      </c>
    </row>
    <row r="331" spans="10:12" x14ac:dyDescent="0.25">
      <c r="J331" s="255">
        <v>10</v>
      </c>
      <c r="K331" s="332" t="str">
        <f>VLOOKUP($J331,'Housing Support data'!$I$59:$K$91,K$321,FALSE)</f>
        <v>Midlothian</v>
      </c>
      <c r="L331" s="332">
        <f>VLOOKUP($J331,'Housing Support data'!$I$59:$K$91,L$321,FALSE)</f>
        <v>0.25525072874493931</v>
      </c>
    </row>
    <row r="332" spans="10:12" x14ac:dyDescent="0.25">
      <c r="J332" s="255">
        <v>11</v>
      </c>
      <c r="K332" s="332" t="str">
        <f>VLOOKUP($J332,'Housing Support data'!$I$59:$K$91,K$321,FALSE)</f>
        <v>Scotland</v>
      </c>
      <c r="L332" s="332">
        <f>VLOOKUP($J332,'Housing Support data'!$I$59:$K$91,L$321,FALSE)</f>
        <v>0.20443540915395284</v>
      </c>
    </row>
    <row r="333" spans="10:12" x14ac:dyDescent="0.25">
      <c r="J333" s="255">
        <v>12</v>
      </c>
      <c r="K333" s="332" t="str">
        <f>VLOOKUP($J333,'Housing Support data'!$I$59:$K$91,K$321,FALSE)</f>
        <v>South Lanarkshire</v>
      </c>
      <c r="L333" s="332">
        <f>VLOOKUP($J333,'Housing Support data'!$I$59:$K$91,L$321,FALSE)</f>
        <v>0.17790989342806396</v>
      </c>
    </row>
    <row r="334" spans="10:12" x14ac:dyDescent="0.25">
      <c r="J334" s="255">
        <v>13</v>
      </c>
      <c r="K334" s="332" t="str">
        <f>VLOOKUP($J334,'Housing Support data'!$I$59:$K$91,K$321,FALSE)</f>
        <v>West Dunbartonshire</v>
      </c>
      <c r="L334" s="332">
        <f>VLOOKUP($J334,'Housing Support data'!$I$59:$K$91,L$321,FALSE)</f>
        <v>0.16187670746634028</v>
      </c>
    </row>
    <row r="335" spans="10:12" x14ac:dyDescent="0.25">
      <c r="J335" s="255">
        <v>14</v>
      </c>
      <c r="K335" s="332" t="str">
        <f>VLOOKUP($J335,'Housing Support data'!$I$59:$K$91,K$321,FALSE)</f>
        <v>East Renfrewshire</v>
      </c>
      <c r="L335" s="332">
        <f>VLOOKUP($J335,'Housing Support data'!$I$59:$K$91,L$321,FALSE)</f>
        <v>0.12642578947368421</v>
      </c>
    </row>
    <row r="336" spans="10:12" x14ac:dyDescent="0.25">
      <c r="J336" s="255">
        <v>15</v>
      </c>
      <c r="K336" s="332" t="str">
        <f>VLOOKUP($J336,'Housing Support data'!$I$59:$K$91,K$321,FALSE)</f>
        <v>Aberdeenshire</v>
      </c>
      <c r="L336" s="332">
        <f>VLOOKUP($J336,'Housing Support data'!$I$59:$K$91,L$321,FALSE)</f>
        <v>0.11564500000000001</v>
      </c>
    </row>
    <row r="337" spans="10:12" x14ac:dyDescent="0.25">
      <c r="J337" s="255">
        <v>16</v>
      </c>
      <c r="K337" s="332" t="str">
        <f>VLOOKUP($J337,'Housing Support data'!$I$59:$K$91,K$321,FALSE)</f>
        <v>Dundee City</v>
      </c>
      <c r="L337" s="332">
        <f>VLOOKUP($J337,'Housing Support data'!$I$59:$K$91,L$321,FALSE)</f>
        <v>0.10777552850186194</v>
      </c>
    </row>
    <row r="338" spans="10:12" x14ac:dyDescent="0.25">
      <c r="J338" s="255">
        <v>17</v>
      </c>
      <c r="K338" s="332" t="str">
        <f>VLOOKUP($J338,'Housing Support data'!$I$59:$K$91,K$321,FALSE)</f>
        <v>Argyll &amp; Bute</v>
      </c>
      <c r="L338" s="332">
        <f>VLOOKUP($J338,'Housing Support data'!$I$59:$K$91,L$321,FALSE)</f>
        <v>7.2620645161290326E-2</v>
      </c>
    </row>
    <row r="339" spans="10:12" x14ac:dyDescent="0.25">
      <c r="J339" s="255">
        <v>18</v>
      </c>
      <c r="K339" s="332" t="str">
        <f>VLOOKUP($J339,'Housing Support data'!$I$59:$K$91,K$321,FALSE)</f>
        <v>Clackmannanshire</v>
      </c>
      <c r="L339" s="332">
        <f>VLOOKUP($J339,'Housing Support data'!$I$59:$K$91,L$321,FALSE)</f>
        <v>4.5504545454545457E-2</v>
      </c>
    </row>
    <row r="340" spans="10:12" x14ac:dyDescent="0.25">
      <c r="J340" s="255">
        <v>19</v>
      </c>
      <c r="K340" s="332" t="str">
        <f>VLOOKUP($J340,'Housing Support data'!$I$59:$K$91,K$321,FALSE)</f>
        <v>Fife</v>
      </c>
      <c r="L340" s="332">
        <f>VLOOKUP($J340,'Housing Support data'!$I$59:$K$91,L$321,FALSE)</f>
        <v>3.8344444444444445E-2</v>
      </c>
    </row>
    <row r="341" spans="10:12" x14ac:dyDescent="0.25">
      <c r="J341" s="255">
        <v>20</v>
      </c>
      <c r="K341" s="332" t="str">
        <f>VLOOKUP($J341,'Housing Support data'!$I$59:$K$91,K$321,FALSE)</f>
        <v>Aberdeen City</v>
      </c>
      <c r="L341" s="332">
        <f>VLOOKUP($J341,'Housing Support data'!$I$59:$K$91,L$321,FALSE)</f>
        <v>2.357020942408377E-2</v>
      </c>
    </row>
    <row r="342" spans="10:12" x14ac:dyDescent="0.25">
      <c r="J342" s="255">
        <v>21</v>
      </c>
      <c r="K342" s="332" t="str">
        <f>VLOOKUP($J342,'Housing Support data'!$I$59:$K$91,K$321,FALSE)</f>
        <v>Glasgow City</v>
      </c>
      <c r="L342" s="332">
        <f>VLOOKUP($J342,'Housing Support data'!$I$59:$K$91,L$321,FALSE)</f>
        <v>4.1976850605652764E-3</v>
      </c>
    </row>
    <row r="343" spans="10:12" x14ac:dyDescent="0.25">
      <c r="J343" s="255">
        <v>22</v>
      </c>
      <c r="K343" s="332" t="str">
        <f>VLOOKUP($J343,'Housing Support data'!$I$59:$K$91,K$321,FALSE)</f>
        <v>East Lothian</v>
      </c>
      <c r="L343" s="332">
        <f>VLOOKUP($J343,'Housing Support data'!$I$59:$K$91,L$321,FALSE)</f>
        <v>2.5330900243309001E-3</v>
      </c>
    </row>
    <row r="344" spans="10:12" x14ac:dyDescent="0.25">
      <c r="J344" s="255">
        <v>23</v>
      </c>
      <c r="K344" s="332" t="str">
        <f>VLOOKUP($J344,'Housing Support data'!$I$59:$K$91,K$321,FALSE)</f>
        <v>South Ayrshire</v>
      </c>
      <c r="L344" s="332">
        <f>VLOOKUP($J344,'Housing Support data'!$I$59:$K$91,L$321,FALSE)</f>
        <v>2.7999999999999998E-4</v>
      </c>
    </row>
    <row r="345" spans="10:12" x14ac:dyDescent="0.25">
      <c r="J345" s="255">
        <v>24</v>
      </c>
      <c r="K345" s="332" t="str">
        <f>VLOOKUP($J345,'Housing Support data'!$I$59:$K$91,K$321,FALSE)</f>
        <v>Renfrewshire</v>
      </c>
      <c r="L345" s="332">
        <f>VLOOKUP($J345,'Housing Support data'!$I$59:$K$91,L$321,FALSE)</f>
        <v>2.5000000000000001E-4</v>
      </c>
    </row>
    <row r="346" spans="10:12" x14ac:dyDescent="0.25">
      <c r="J346" s="255">
        <v>25</v>
      </c>
      <c r="K346" s="332" t="str">
        <f>VLOOKUP($J346,'Housing Support data'!$I$59:$K$91,K$321,FALSE)</f>
        <v>Orkney Islands</v>
      </c>
      <c r="L346" s="332">
        <f>VLOOKUP($J346,'Housing Support data'!$I$59:$K$91,L$321,FALSE)</f>
        <v>2.3000000000000001E-4</v>
      </c>
    </row>
    <row r="347" spans="10:12" x14ac:dyDescent="0.25">
      <c r="J347" s="255">
        <v>26</v>
      </c>
      <c r="K347" s="332" t="str">
        <f>VLOOKUP($J347,'Housing Support data'!$I$59:$K$91,K$321,FALSE)</f>
        <v>North Lanarkshire</v>
      </c>
      <c r="L347" s="332">
        <f>VLOOKUP($J347,'Housing Support data'!$I$59:$K$91,L$321,FALSE)</f>
        <v>2.2000000000000001E-4</v>
      </c>
    </row>
    <row r="348" spans="10:12" x14ac:dyDescent="0.25">
      <c r="J348" s="255">
        <v>27</v>
      </c>
      <c r="K348" s="332" t="str">
        <f>VLOOKUP($J348,'Housing Support data'!$I$59:$K$91,K$321,FALSE)</f>
        <v>Moray</v>
      </c>
      <c r="L348" s="332">
        <f>VLOOKUP($J348,'Housing Support data'!$I$59:$K$91,L$321,FALSE)</f>
        <v>2.0000000000000001E-4</v>
      </c>
    </row>
    <row r="349" spans="10:12" x14ac:dyDescent="0.25">
      <c r="J349" s="255">
        <v>28</v>
      </c>
      <c r="K349" s="332" t="str">
        <f>VLOOKUP($J349,'Housing Support data'!$I$59:$K$91,K$321,FALSE)</f>
        <v>Inverclyde</v>
      </c>
      <c r="L349" s="332">
        <f>VLOOKUP($J349,'Housing Support data'!$I$59:$K$91,L$321,FALSE)</f>
        <v>1.8000000000000001E-4</v>
      </c>
    </row>
    <row r="350" spans="10:12" ht="3.75" customHeight="1" x14ac:dyDescent="0.25">
      <c r="J350" s="255">
        <v>29</v>
      </c>
      <c r="K350" s="332" t="str">
        <f>VLOOKUP($J350,'Housing Support data'!$I$59:$K$91,K$321,FALSE)</f>
        <v>Highland</v>
      </c>
      <c r="L350" s="332">
        <f>VLOOKUP($J350,'Housing Support data'!$I$59:$K$91,L$321,FALSE)</f>
        <v>1.7000000000000001E-4</v>
      </c>
    </row>
    <row r="351" spans="10:12" ht="3.75" customHeight="1" x14ac:dyDescent="0.25">
      <c r="J351" s="255">
        <v>30</v>
      </c>
      <c r="K351" s="332" t="str">
        <f>VLOOKUP($J351,'Housing Support data'!$I$59:$K$91,K$321,FALSE)</f>
        <v>Eilean Siar</v>
      </c>
      <c r="L351" s="332">
        <f>VLOOKUP($J351,'Housing Support data'!$I$59:$K$91,L$321,FALSE)</f>
        <v>1.2999999999999999E-4</v>
      </c>
    </row>
    <row r="352" spans="10:12" ht="3.75" customHeight="1" x14ac:dyDescent="0.25">
      <c r="J352" s="255">
        <v>31</v>
      </c>
      <c r="K352" s="332" t="str">
        <f>VLOOKUP($J352,'Housing Support data'!$I$59:$K$91,K$321,FALSE)</f>
        <v>East Dunbartonshire</v>
      </c>
      <c r="L352" s="332">
        <f>VLOOKUP($J352,'Housing Support data'!$I$59:$K$91,L$321,FALSE)</f>
        <v>9.0000000000000006E-5</v>
      </c>
    </row>
    <row r="353" spans="2:46" ht="3.75" customHeight="1" x14ac:dyDescent="0.25">
      <c r="J353" s="255">
        <v>32</v>
      </c>
      <c r="K353" s="332" t="str">
        <f>VLOOKUP($J353,'Housing Support data'!$I$59:$K$91,K$321,FALSE)</f>
        <v>Dumfries &amp; Galloway</v>
      </c>
      <c r="L353" s="332">
        <f>VLOOKUP($J353,'Housing Support data'!$I$59:$K$91,L$321,FALSE)</f>
        <v>6.0000000000000002E-5</v>
      </c>
    </row>
    <row r="354" spans="2:46" ht="3.75" customHeight="1" x14ac:dyDescent="0.25"/>
    <row r="356" spans="2:46" s="372" customFormat="1" ht="18.75" customHeight="1" x14ac:dyDescent="0.2">
      <c r="B356" s="355" t="s">
        <v>791</v>
      </c>
      <c r="C356" s="367"/>
      <c r="D356" s="367"/>
      <c r="E356" s="367"/>
      <c r="F356" s="367"/>
      <c r="G356" s="368"/>
      <c r="H356" s="367"/>
      <c r="I356" s="367"/>
      <c r="J356" s="369"/>
      <c r="K356" s="369"/>
      <c r="L356" s="369"/>
      <c r="M356" s="369"/>
      <c r="N356" s="370"/>
      <c r="O356" s="370"/>
      <c r="P356" s="370"/>
      <c r="Q356" s="370"/>
      <c r="R356" s="370"/>
      <c r="S356" s="370"/>
      <c r="T356" s="370"/>
      <c r="U356" s="370"/>
      <c r="V356" s="370"/>
      <c r="W356" s="370"/>
      <c r="X356" s="370"/>
      <c r="Y356" s="370"/>
      <c r="Z356" s="370"/>
      <c r="AA356" s="370"/>
      <c r="AB356" s="370"/>
      <c r="AC356" s="370"/>
      <c r="AD356" s="370"/>
      <c r="AE356" s="370"/>
      <c r="AF356" s="370"/>
      <c r="AG356" s="370"/>
      <c r="AH356" s="370"/>
      <c r="AI356" s="370"/>
      <c r="AJ356" s="370"/>
      <c r="AK356" s="370"/>
      <c r="AL356" s="370"/>
      <c r="AM356" s="370"/>
      <c r="AN356" s="370"/>
      <c r="AO356" s="370"/>
      <c r="AP356" s="371"/>
      <c r="AQ356" s="371"/>
      <c r="AR356" s="371"/>
      <c r="AS356" s="371"/>
      <c r="AT356" s="371"/>
    </row>
    <row r="357" spans="2:46" x14ac:dyDescent="0.25">
      <c r="B357" s="250" t="s">
        <v>698</v>
      </c>
    </row>
    <row r="359" spans="2:46" x14ac:dyDescent="0.25">
      <c r="J359" s="270" t="s">
        <v>789</v>
      </c>
      <c r="L359" s="270" t="s">
        <v>786</v>
      </c>
      <c r="M359" s="270" t="s">
        <v>787</v>
      </c>
      <c r="N359" s="270" t="s">
        <v>788</v>
      </c>
      <c r="P359" s="255">
        <v>2</v>
      </c>
      <c r="Q359" s="255">
        <v>5</v>
      </c>
    </row>
    <row r="360" spans="2:46" x14ac:dyDescent="0.25">
      <c r="J360" s="354">
        <f>RANK(N360,N$360:N$392,0)</f>
        <v>33</v>
      </c>
      <c r="K360" s="255" t="s">
        <v>49</v>
      </c>
      <c r="L360" s="255">
        <f>VLOOKUP(K360,'Home Care data'!$B$72:$S$104,18,FALSE)</f>
        <v>1746</v>
      </c>
      <c r="M360" s="255">
        <f>VLOOKUP($K360,Populations!$B$3:$R$35,17,FALSE)</f>
        <v>228990</v>
      </c>
      <c r="N360" s="332">
        <f>L360/M360*1000</f>
        <v>7.6247871086073626</v>
      </c>
      <c r="O360" s="255">
        <v>1</v>
      </c>
      <c r="P360" s="255" t="str">
        <f t="shared" ref="P360:Q379" si="21">VLOOKUP($O360,$J$360:$N$392,P$359,FALSE)</f>
        <v>Angus</v>
      </c>
      <c r="Q360" s="332">
        <f t="shared" si="21"/>
        <v>18.172466998114178</v>
      </c>
    </row>
    <row r="361" spans="2:46" x14ac:dyDescent="0.25">
      <c r="J361" s="354">
        <f t="shared" ref="J361:J392" si="22">RANK(N361,N$360:N$392,0)</f>
        <v>32</v>
      </c>
      <c r="K361" s="255" t="s">
        <v>50</v>
      </c>
      <c r="L361" s="255">
        <f>VLOOKUP(K361,'Home Care data'!$B$72:$S$104,18,FALSE)</f>
        <v>2086</v>
      </c>
      <c r="M361" s="255">
        <f>VLOOKUP($K361,Populations!$B$3:$R$35,17,FALSE)</f>
        <v>260500</v>
      </c>
      <c r="N361" s="332">
        <f t="shared" ref="N361:N392" si="23">L361/M361*1000</f>
        <v>8.0076775431861797</v>
      </c>
      <c r="O361" s="255">
        <v>2</v>
      </c>
      <c r="P361" s="255" t="str">
        <f t="shared" si="21"/>
        <v>Eilean Siar</v>
      </c>
      <c r="Q361" s="332">
        <f t="shared" si="21"/>
        <v>17.61467889908257</v>
      </c>
    </row>
    <row r="362" spans="2:46" x14ac:dyDescent="0.25">
      <c r="J362" s="354">
        <f t="shared" si="22"/>
        <v>1</v>
      </c>
      <c r="K362" s="255" t="s">
        <v>51</v>
      </c>
      <c r="L362" s="255">
        <f>VLOOKUP(K362,'Home Care data'!$B$72:$S$104,18,FALSE)</f>
        <v>2120</v>
      </c>
      <c r="M362" s="255">
        <f>VLOOKUP($K362,Populations!$B$3:$R$35,17,FALSE)</f>
        <v>116660</v>
      </c>
      <c r="N362" s="332">
        <f t="shared" si="23"/>
        <v>18.172466998114178</v>
      </c>
      <c r="O362" s="255">
        <v>3</v>
      </c>
      <c r="P362" s="255" t="str">
        <f t="shared" si="21"/>
        <v>Inverclyde</v>
      </c>
      <c r="Q362" s="332">
        <f t="shared" si="21"/>
        <v>15.790132732281494</v>
      </c>
    </row>
    <row r="363" spans="2:46" x14ac:dyDescent="0.25">
      <c r="J363" s="354">
        <f t="shared" si="22"/>
        <v>12</v>
      </c>
      <c r="K363" s="255" t="s">
        <v>52</v>
      </c>
      <c r="L363" s="255">
        <f>VLOOKUP(K363,'Home Care data'!$B$72:$S$104,18,FALSE)</f>
        <v>1180</v>
      </c>
      <c r="M363" s="255">
        <f>VLOOKUP($K363,Populations!$B$3:$R$35,17,FALSE)</f>
        <v>87660</v>
      </c>
      <c r="N363" s="332">
        <f t="shared" si="23"/>
        <v>13.461099703399498</v>
      </c>
      <c r="O363" s="255">
        <v>4</v>
      </c>
      <c r="P363" s="255" t="str">
        <f t="shared" si="21"/>
        <v>West Dunbartonshire</v>
      </c>
      <c r="Q363" s="332">
        <f t="shared" si="21"/>
        <v>15.435194472305806</v>
      </c>
    </row>
    <row r="364" spans="2:46" x14ac:dyDescent="0.25">
      <c r="J364" s="354">
        <f t="shared" si="22"/>
        <v>19</v>
      </c>
      <c r="K364" s="255" t="s">
        <v>53</v>
      </c>
      <c r="L364" s="255">
        <f>VLOOKUP(K364,'Home Care data'!$B$72:$S$104,18,FALSE)</f>
        <v>634</v>
      </c>
      <c r="M364" s="255">
        <f>VLOOKUP($K364,Populations!$B$3:$R$35,17,FALSE)</f>
        <v>51190</v>
      </c>
      <c r="N364" s="332">
        <f t="shared" si="23"/>
        <v>12.385231490525493</v>
      </c>
      <c r="O364" s="255">
        <v>5</v>
      </c>
      <c r="P364" s="255" t="str">
        <f t="shared" si="21"/>
        <v>Falkirk</v>
      </c>
      <c r="Q364" s="332">
        <f t="shared" si="21"/>
        <v>15.338746511037808</v>
      </c>
    </row>
    <row r="365" spans="2:46" x14ac:dyDescent="0.25">
      <c r="J365" s="354">
        <f t="shared" si="22"/>
        <v>6</v>
      </c>
      <c r="K365" s="255" t="s">
        <v>54</v>
      </c>
      <c r="L365" s="255">
        <f>VLOOKUP(K365,'Home Care data'!$B$72:$S$104,18,FALSE)</f>
        <v>2297</v>
      </c>
      <c r="M365" s="255">
        <f>VLOOKUP($K365,Populations!$B$3:$R$35,17,FALSE)</f>
        <v>149940</v>
      </c>
      <c r="N365" s="332">
        <f t="shared" si="23"/>
        <v>15.319461117780447</v>
      </c>
      <c r="O365" s="255">
        <v>6</v>
      </c>
      <c r="P365" s="255" t="str">
        <f t="shared" si="21"/>
        <v>Dumfries &amp; Galloway</v>
      </c>
      <c r="Q365" s="332">
        <f t="shared" si="21"/>
        <v>15.319461117780447</v>
      </c>
    </row>
    <row r="366" spans="2:46" x14ac:dyDescent="0.25">
      <c r="J366" s="354">
        <f t="shared" si="22"/>
        <v>18</v>
      </c>
      <c r="K366" s="255" t="s">
        <v>55</v>
      </c>
      <c r="L366" s="255">
        <f>VLOOKUP(K366,'Home Care data'!$B$72:$S$104,18,FALSE)</f>
        <v>1861</v>
      </c>
      <c r="M366" s="255">
        <f>VLOOKUP($K366,Populations!$B$3:$R$35,17,FALSE)</f>
        <v>148260</v>
      </c>
      <c r="N366" s="332">
        <f t="shared" si="23"/>
        <v>12.552273033859436</v>
      </c>
      <c r="O366" s="255">
        <v>7</v>
      </c>
      <c r="P366" s="255" t="str">
        <f t="shared" si="21"/>
        <v>South Ayrshire</v>
      </c>
      <c r="Q366" s="332">
        <f t="shared" si="21"/>
        <v>15.287529997333571</v>
      </c>
    </row>
    <row r="367" spans="2:46" x14ac:dyDescent="0.25">
      <c r="J367" s="354">
        <f t="shared" si="22"/>
        <v>10</v>
      </c>
      <c r="K367" s="255" t="s">
        <v>56</v>
      </c>
      <c r="L367" s="255">
        <f>VLOOKUP(K367,'Home Care data'!$B$72:$S$104,18,FALSE)</f>
        <v>1787</v>
      </c>
      <c r="M367" s="255">
        <f>VLOOKUP($K367,Populations!$B$3:$R$35,17,FALSE)</f>
        <v>122150</v>
      </c>
      <c r="N367" s="332">
        <f t="shared" si="23"/>
        <v>14.629553827261564</v>
      </c>
      <c r="O367" s="255">
        <v>8</v>
      </c>
      <c r="P367" s="255" t="str">
        <f t="shared" si="21"/>
        <v>East Lothian</v>
      </c>
      <c r="Q367" s="332">
        <f t="shared" si="21"/>
        <v>15.237628613424791</v>
      </c>
    </row>
    <row r="368" spans="2:46" x14ac:dyDescent="0.25">
      <c r="J368" s="354">
        <f t="shared" si="22"/>
        <v>16</v>
      </c>
      <c r="K368" s="255" t="s">
        <v>57</v>
      </c>
      <c r="L368" s="255">
        <f>VLOOKUP(K368,'Home Care data'!$B$72:$S$104,18,FALSE)</f>
        <v>1345</v>
      </c>
      <c r="M368" s="255">
        <f>VLOOKUP($K368,Populations!$B$3:$R$35,17,FALSE)</f>
        <v>106730</v>
      </c>
      <c r="N368" s="332">
        <f t="shared" si="23"/>
        <v>12.601892626253163</v>
      </c>
      <c r="O368" s="255">
        <v>9</v>
      </c>
      <c r="P368" s="255" t="str">
        <f t="shared" si="21"/>
        <v>North Ayrshire</v>
      </c>
      <c r="Q368" s="332">
        <f t="shared" si="21"/>
        <v>14.891901795529497</v>
      </c>
    </row>
    <row r="369" spans="10:17" x14ac:dyDescent="0.25">
      <c r="J369" s="354">
        <f t="shared" si="22"/>
        <v>8</v>
      </c>
      <c r="K369" s="255" t="s">
        <v>58</v>
      </c>
      <c r="L369" s="255">
        <f>VLOOKUP(K369,'Home Care data'!$B$72:$S$104,18,FALSE)</f>
        <v>1555</v>
      </c>
      <c r="M369" s="255">
        <f>VLOOKUP($K369,Populations!$B$3:$R$35,17,FALSE)</f>
        <v>102050</v>
      </c>
      <c r="N369" s="332">
        <f t="shared" si="23"/>
        <v>15.237628613424791</v>
      </c>
      <c r="O369" s="255">
        <v>10</v>
      </c>
      <c r="P369" s="255" t="str">
        <f t="shared" si="21"/>
        <v>East Ayrshire</v>
      </c>
      <c r="Q369" s="332">
        <f t="shared" si="21"/>
        <v>14.629553827261564</v>
      </c>
    </row>
    <row r="370" spans="10:17" x14ac:dyDescent="0.25">
      <c r="J370" s="354">
        <f t="shared" si="22"/>
        <v>25</v>
      </c>
      <c r="K370" s="255" t="s">
        <v>59</v>
      </c>
      <c r="L370" s="255">
        <f>VLOOKUP(K370,'Home Care data'!$B$72:$S$104,18,FALSE)</f>
        <v>972</v>
      </c>
      <c r="M370" s="255">
        <f>VLOOKUP($K370,Populations!$B$3:$R$35,17,FALSE)</f>
        <v>92380</v>
      </c>
      <c r="N370" s="332">
        <f t="shared" si="23"/>
        <v>10.52175795626759</v>
      </c>
      <c r="O370" s="255">
        <v>11</v>
      </c>
      <c r="P370" s="255" t="str">
        <f t="shared" si="21"/>
        <v>Shetland Islands</v>
      </c>
      <c r="Q370" s="332">
        <f t="shared" si="21"/>
        <v>14.507102884201464</v>
      </c>
    </row>
    <row r="371" spans="10:17" x14ac:dyDescent="0.25">
      <c r="J371" s="354">
        <f t="shared" si="22"/>
        <v>27</v>
      </c>
      <c r="K371" s="255" t="s">
        <v>60</v>
      </c>
      <c r="L371" s="255">
        <f>VLOOKUP(K371,'Home Care data'!$B$72:$S$104,18,FALSE)</f>
        <v>4907</v>
      </c>
      <c r="M371" s="255">
        <f>VLOOKUP($K371,Populations!$B$3:$R$35,17,FALSE)</f>
        <v>492680</v>
      </c>
      <c r="N371" s="332">
        <f t="shared" si="23"/>
        <v>9.959811642445402</v>
      </c>
      <c r="O371" s="255">
        <v>12</v>
      </c>
      <c r="P371" s="255" t="str">
        <f t="shared" si="21"/>
        <v>Argyll &amp; Bute</v>
      </c>
      <c r="Q371" s="332">
        <f t="shared" si="21"/>
        <v>13.461099703399498</v>
      </c>
    </row>
    <row r="372" spans="10:17" x14ac:dyDescent="0.25">
      <c r="J372" s="354">
        <f t="shared" si="22"/>
        <v>2</v>
      </c>
      <c r="K372" s="255" t="s">
        <v>61</v>
      </c>
      <c r="L372" s="255">
        <f>VLOOKUP(K372,'Home Care data'!$B$72:$S$104,18,FALSE)</f>
        <v>480</v>
      </c>
      <c r="M372" s="255">
        <f>VLOOKUP($K372,Populations!$B$3:$R$35,17,FALSE)</f>
        <v>27250</v>
      </c>
      <c r="N372" s="332">
        <f t="shared" si="23"/>
        <v>17.61467889908257</v>
      </c>
      <c r="O372" s="255">
        <v>13</v>
      </c>
      <c r="P372" s="255" t="str">
        <f t="shared" si="21"/>
        <v>Stirling</v>
      </c>
      <c r="Q372" s="332">
        <f t="shared" si="21"/>
        <v>13.21249181043896</v>
      </c>
    </row>
    <row r="373" spans="10:17" x14ac:dyDescent="0.25">
      <c r="J373" s="354">
        <f t="shared" si="22"/>
        <v>5</v>
      </c>
      <c r="K373" s="255" t="s">
        <v>62</v>
      </c>
      <c r="L373" s="255">
        <f>VLOOKUP(K373,'Home Care data'!$B$72:$S$104,18,FALSE)</f>
        <v>2418</v>
      </c>
      <c r="M373" s="255">
        <f>VLOOKUP($K373,Populations!$B$3:$R$35,17,FALSE)</f>
        <v>157640</v>
      </c>
      <c r="N373" s="332">
        <f t="shared" si="23"/>
        <v>15.338746511037808</v>
      </c>
      <c r="O373" s="255">
        <v>14</v>
      </c>
      <c r="P373" s="255" t="str">
        <f t="shared" si="21"/>
        <v>Renfrewshire</v>
      </c>
      <c r="Q373" s="332">
        <f t="shared" si="21"/>
        <v>13.160764506686565</v>
      </c>
    </row>
    <row r="374" spans="10:17" x14ac:dyDescent="0.25">
      <c r="J374" s="354">
        <f t="shared" si="22"/>
        <v>28</v>
      </c>
      <c r="K374" s="255" t="s">
        <v>63</v>
      </c>
      <c r="L374" s="255">
        <f>VLOOKUP(K374,'Home Care data'!$B$72:$S$104,18,FALSE)</f>
        <v>3617</v>
      </c>
      <c r="M374" s="255">
        <f>VLOOKUP($K374,Populations!$B$3:$R$35,17,FALSE)</f>
        <v>367260</v>
      </c>
      <c r="N374" s="332">
        <f t="shared" si="23"/>
        <v>9.8486086151500292</v>
      </c>
      <c r="O374" s="255">
        <v>15</v>
      </c>
      <c r="P374" s="255" t="str">
        <f t="shared" si="21"/>
        <v>Moray</v>
      </c>
      <c r="Q374" s="332">
        <f t="shared" si="21"/>
        <v>12.664907651715039</v>
      </c>
    </row>
    <row r="375" spans="10:17" x14ac:dyDescent="0.25">
      <c r="J375" s="354">
        <f t="shared" si="22"/>
        <v>24</v>
      </c>
      <c r="K375" s="255" t="s">
        <v>64</v>
      </c>
      <c r="L375" s="255">
        <f>VLOOKUP(K375,'Home Care data'!$B$72:$S$104,18,FALSE)</f>
        <v>6368</v>
      </c>
      <c r="M375" s="255">
        <f>VLOOKUP($K375,Populations!$B$3:$R$35,17,FALSE)</f>
        <v>599650</v>
      </c>
      <c r="N375" s="332">
        <f t="shared" si="23"/>
        <v>10.619528058033854</v>
      </c>
      <c r="O375" s="255">
        <v>16</v>
      </c>
      <c r="P375" s="255" t="str">
        <f t="shared" si="21"/>
        <v>East Dunbartonshire</v>
      </c>
      <c r="Q375" s="332">
        <f t="shared" si="21"/>
        <v>12.601892626253163</v>
      </c>
    </row>
    <row r="376" spans="10:17" x14ac:dyDescent="0.25">
      <c r="J376" s="354">
        <f t="shared" si="22"/>
        <v>31</v>
      </c>
      <c r="K376" s="255" t="s">
        <v>65</v>
      </c>
      <c r="L376" s="255">
        <f>VLOOKUP(K376,'Home Care data'!$B$72:$S$104,18,FALSE)</f>
        <v>1922</v>
      </c>
      <c r="M376" s="255">
        <f>VLOOKUP($K376,Populations!$B$3:$R$35,17,FALSE)</f>
        <v>233100</v>
      </c>
      <c r="N376" s="332">
        <f t="shared" si="23"/>
        <v>8.245388245388245</v>
      </c>
      <c r="O376" s="255">
        <v>17</v>
      </c>
      <c r="P376" s="255" t="str">
        <f t="shared" si="21"/>
        <v>Orkney Islands</v>
      </c>
      <c r="Q376" s="332">
        <f t="shared" si="21"/>
        <v>12.598425196850393</v>
      </c>
    </row>
    <row r="377" spans="10:17" x14ac:dyDescent="0.25">
      <c r="J377" s="354">
        <f t="shared" si="22"/>
        <v>3</v>
      </c>
      <c r="K377" s="255" t="s">
        <v>66</v>
      </c>
      <c r="L377" s="255">
        <f>VLOOKUP(K377,'Home Care data'!$B$72:$S$104,18,FALSE)</f>
        <v>1261</v>
      </c>
      <c r="M377" s="255">
        <f>VLOOKUP($K377,Populations!$B$3:$R$35,17,FALSE)</f>
        <v>79860</v>
      </c>
      <c r="N377" s="332">
        <f t="shared" si="23"/>
        <v>15.790132732281494</v>
      </c>
      <c r="O377" s="255">
        <v>18</v>
      </c>
      <c r="P377" s="255" t="str">
        <f t="shared" si="21"/>
        <v>Dundee City</v>
      </c>
      <c r="Q377" s="332">
        <f t="shared" si="21"/>
        <v>12.552273033859436</v>
      </c>
    </row>
    <row r="378" spans="10:17" x14ac:dyDescent="0.25">
      <c r="J378" s="354">
        <f t="shared" si="22"/>
        <v>29</v>
      </c>
      <c r="K378" s="255" t="s">
        <v>67</v>
      </c>
      <c r="L378" s="255">
        <f>VLOOKUP(K378,'Home Care data'!$B$72:$S$104,18,FALSE)</f>
        <v>842</v>
      </c>
      <c r="M378" s="255">
        <f>VLOOKUP($K378,Populations!$B$3:$R$35,17,FALSE)</f>
        <v>86210</v>
      </c>
      <c r="N378" s="332">
        <f t="shared" si="23"/>
        <v>9.7668483934578347</v>
      </c>
      <c r="O378" s="255">
        <v>19</v>
      </c>
      <c r="P378" s="255" t="str">
        <f t="shared" si="21"/>
        <v>Clackmannanshire</v>
      </c>
      <c r="Q378" s="332">
        <f t="shared" si="21"/>
        <v>12.385231490525493</v>
      </c>
    </row>
    <row r="379" spans="10:17" x14ac:dyDescent="0.25">
      <c r="J379" s="354">
        <f t="shared" si="22"/>
        <v>15</v>
      </c>
      <c r="K379" s="255" t="s">
        <v>68</v>
      </c>
      <c r="L379" s="255">
        <f>VLOOKUP(K379,'Home Care data'!$B$72:$S$104,18,FALSE)</f>
        <v>1200</v>
      </c>
      <c r="M379" s="255">
        <f>VLOOKUP($K379,Populations!$B$3:$R$35,17,FALSE)</f>
        <v>94750</v>
      </c>
      <c r="N379" s="332">
        <f t="shared" si="23"/>
        <v>12.664907651715039</v>
      </c>
      <c r="O379" s="255">
        <v>20</v>
      </c>
      <c r="P379" s="255" t="str">
        <f t="shared" si="21"/>
        <v>Scotland</v>
      </c>
      <c r="Q379" s="332">
        <f t="shared" si="21"/>
        <v>11.50067319919216</v>
      </c>
    </row>
    <row r="380" spans="10:17" x14ac:dyDescent="0.25">
      <c r="J380" s="354">
        <f t="shared" si="22"/>
        <v>9</v>
      </c>
      <c r="K380" s="255" t="s">
        <v>69</v>
      </c>
      <c r="L380" s="255">
        <f>VLOOKUP(K380,'Home Care data'!$B$72:$S$104,18,FALSE)</f>
        <v>2032</v>
      </c>
      <c r="M380" s="255">
        <f>VLOOKUP($K380,Populations!$B$3:$R$35,17,FALSE)</f>
        <v>136450</v>
      </c>
      <c r="N380" s="332">
        <f t="shared" si="23"/>
        <v>14.891901795529497</v>
      </c>
      <c r="O380" s="255">
        <v>21</v>
      </c>
      <c r="P380" s="255" t="str">
        <f t="shared" ref="P380:Q392" si="24">VLOOKUP($O380,$J$360:$N$392,P$359,FALSE)</f>
        <v>West Lothian</v>
      </c>
      <c r="Q380" s="332">
        <f t="shared" si="24"/>
        <v>11.35196161445103</v>
      </c>
    </row>
    <row r="381" spans="10:17" x14ac:dyDescent="0.25">
      <c r="J381" s="354">
        <f t="shared" si="22"/>
        <v>26</v>
      </c>
      <c r="K381" s="255" t="s">
        <v>70</v>
      </c>
      <c r="L381" s="255">
        <f>VLOOKUP(K381,'Home Care data'!$B$72:$S$104,18,FALSE)</f>
        <v>3543</v>
      </c>
      <c r="M381" s="255">
        <f>VLOOKUP($K381,Populations!$B$3:$R$35,17,FALSE)</f>
        <v>337950</v>
      </c>
      <c r="N381" s="332">
        <f t="shared" si="23"/>
        <v>10.483799378606303</v>
      </c>
      <c r="O381" s="255">
        <v>22</v>
      </c>
      <c r="P381" s="255" t="str">
        <f t="shared" si="24"/>
        <v>Scottish Borders</v>
      </c>
      <c r="Q381" s="332">
        <f t="shared" si="24"/>
        <v>11.111111111111111</v>
      </c>
    </row>
    <row r="382" spans="10:17" x14ac:dyDescent="0.25">
      <c r="J382" s="354">
        <f t="shared" si="22"/>
        <v>17</v>
      </c>
      <c r="K382" s="255" t="s">
        <v>71</v>
      </c>
      <c r="L382" s="255">
        <f>VLOOKUP(K382,'Home Care data'!$B$72:$S$104,18,FALSE)</f>
        <v>272</v>
      </c>
      <c r="M382" s="255">
        <f>VLOOKUP($K382,Populations!$B$3:$R$35,17,FALSE)</f>
        <v>21590</v>
      </c>
      <c r="N382" s="332">
        <f t="shared" si="23"/>
        <v>12.598425196850393</v>
      </c>
      <c r="O382" s="255">
        <v>23</v>
      </c>
      <c r="P382" s="255" t="str">
        <f t="shared" si="24"/>
        <v>South Lanarkshire</v>
      </c>
      <c r="Q382" s="332">
        <f t="shared" si="24"/>
        <v>11.003297818366311</v>
      </c>
    </row>
    <row r="383" spans="10:17" x14ac:dyDescent="0.25">
      <c r="J383" s="354">
        <f t="shared" si="22"/>
        <v>30</v>
      </c>
      <c r="K383" s="255" t="s">
        <v>72</v>
      </c>
      <c r="L383" s="255">
        <f>VLOOKUP(K383,'Home Care data'!$B$72:$S$104,18,FALSE)</f>
        <v>1363</v>
      </c>
      <c r="M383" s="255">
        <f>VLOOKUP($K383,Populations!$B$3:$R$35,17,FALSE)</f>
        <v>148880</v>
      </c>
      <c r="N383" s="332">
        <f t="shared" si="23"/>
        <v>9.1550241805480912</v>
      </c>
      <c r="O383" s="255">
        <v>24</v>
      </c>
      <c r="P383" s="255" t="str">
        <f t="shared" si="24"/>
        <v>Glasgow City</v>
      </c>
      <c r="Q383" s="332">
        <f t="shared" si="24"/>
        <v>10.619528058033854</v>
      </c>
    </row>
    <row r="384" spans="10:17" x14ac:dyDescent="0.25">
      <c r="J384" s="354">
        <f t="shared" si="22"/>
        <v>14</v>
      </c>
      <c r="K384" s="255" t="s">
        <v>73</v>
      </c>
      <c r="L384" s="255">
        <f>VLOOKUP(K384,'Home Care data'!$B$72:$S$104,18,FALSE)</f>
        <v>2293</v>
      </c>
      <c r="M384" s="255">
        <f>VLOOKUP($K384,Populations!$B$3:$R$35,17,FALSE)</f>
        <v>174230</v>
      </c>
      <c r="N384" s="332">
        <f t="shared" si="23"/>
        <v>13.160764506686565</v>
      </c>
      <c r="O384" s="255">
        <v>25</v>
      </c>
      <c r="P384" s="255" t="str">
        <f t="shared" si="24"/>
        <v>East Renfrewshire</v>
      </c>
      <c r="Q384" s="332">
        <f t="shared" si="24"/>
        <v>10.52175795626759</v>
      </c>
    </row>
    <row r="385" spans="2:46" x14ac:dyDescent="0.25">
      <c r="J385" s="354">
        <f t="shared" si="22"/>
        <v>22</v>
      </c>
      <c r="K385" s="255" t="s">
        <v>74</v>
      </c>
      <c r="L385" s="255">
        <f>VLOOKUP(K385,'Home Care data'!$B$72:$S$104,18,FALSE)</f>
        <v>1267</v>
      </c>
      <c r="M385" s="255">
        <f>VLOOKUP($K385,Populations!$B$3:$R$35,17,FALSE)</f>
        <v>114030</v>
      </c>
      <c r="N385" s="332">
        <f t="shared" si="23"/>
        <v>11.111111111111111</v>
      </c>
      <c r="O385" s="255">
        <v>26</v>
      </c>
      <c r="P385" s="255" t="str">
        <f t="shared" si="24"/>
        <v>North Lanarkshire</v>
      </c>
      <c r="Q385" s="332">
        <f t="shared" si="24"/>
        <v>10.483799378606303</v>
      </c>
    </row>
    <row r="386" spans="2:46" x14ac:dyDescent="0.25">
      <c r="J386" s="354">
        <f t="shared" si="22"/>
        <v>11</v>
      </c>
      <c r="K386" s="255" t="s">
        <v>75</v>
      </c>
      <c r="L386" s="255">
        <f>VLOOKUP(K386,'Home Care data'!$B$72:$S$104,18,FALSE)</f>
        <v>337</v>
      </c>
      <c r="M386" s="255">
        <f>VLOOKUP($K386,Populations!$B$3:$R$35,17,FALSE)</f>
        <v>23230</v>
      </c>
      <c r="N386" s="332">
        <f t="shared" si="23"/>
        <v>14.507102884201464</v>
      </c>
      <c r="O386" s="255">
        <v>27</v>
      </c>
      <c r="P386" s="255" t="str">
        <f t="shared" si="24"/>
        <v>Edinburgh, City of</v>
      </c>
      <c r="Q386" s="332">
        <f t="shared" si="24"/>
        <v>9.959811642445402</v>
      </c>
    </row>
    <row r="387" spans="2:46" x14ac:dyDescent="0.25">
      <c r="J387" s="354">
        <f t="shared" si="22"/>
        <v>7</v>
      </c>
      <c r="K387" s="255" t="s">
        <v>76</v>
      </c>
      <c r="L387" s="255">
        <f>VLOOKUP(K387,'Home Care data'!$B$72:$S$104,18,FALSE)</f>
        <v>1720</v>
      </c>
      <c r="M387" s="255">
        <f>VLOOKUP($K387,Populations!$B$3:$R$35,17,FALSE)</f>
        <v>112510</v>
      </c>
      <c r="N387" s="332">
        <f t="shared" si="23"/>
        <v>15.287529997333571</v>
      </c>
      <c r="O387" s="255">
        <v>28</v>
      </c>
      <c r="P387" s="255" t="str">
        <f t="shared" si="24"/>
        <v>Fife</v>
      </c>
      <c r="Q387" s="332">
        <f t="shared" si="24"/>
        <v>9.8486086151500292</v>
      </c>
    </row>
    <row r="388" spans="2:46" ht="3.75" customHeight="1" x14ac:dyDescent="0.25">
      <c r="J388" s="354">
        <f t="shared" si="22"/>
        <v>23</v>
      </c>
      <c r="K388" s="255" t="s">
        <v>77</v>
      </c>
      <c r="L388" s="255">
        <f>VLOOKUP(K388,'Home Care data'!$B$72:$S$104,18,FALSE)</f>
        <v>3470</v>
      </c>
      <c r="M388" s="255">
        <f>VLOOKUP($K388,Populations!$B$3:$R$35,17,FALSE)</f>
        <v>315360</v>
      </c>
      <c r="N388" s="332">
        <f t="shared" si="23"/>
        <v>11.003297818366311</v>
      </c>
      <c r="O388" s="255">
        <v>29</v>
      </c>
      <c r="P388" s="255" t="str">
        <f t="shared" si="24"/>
        <v>Midlothian</v>
      </c>
      <c r="Q388" s="332">
        <f t="shared" si="24"/>
        <v>9.7668483934578347</v>
      </c>
    </row>
    <row r="389" spans="2:46" ht="5.25" customHeight="1" x14ac:dyDescent="0.25">
      <c r="J389" s="354">
        <f t="shared" si="22"/>
        <v>13</v>
      </c>
      <c r="K389" s="255" t="s">
        <v>78</v>
      </c>
      <c r="L389" s="255">
        <f>VLOOKUP(K389,'Home Care data'!$B$72:$S$104,18,FALSE)</f>
        <v>1210</v>
      </c>
      <c r="M389" s="255">
        <f>VLOOKUP($K389,Populations!$B$3:$R$35,17,FALSE)</f>
        <v>91580</v>
      </c>
      <c r="N389" s="332">
        <f t="shared" si="23"/>
        <v>13.21249181043896</v>
      </c>
      <c r="O389" s="255">
        <v>30</v>
      </c>
      <c r="P389" s="255" t="str">
        <f t="shared" si="24"/>
        <v>Perth &amp; Kinross</v>
      </c>
      <c r="Q389" s="332">
        <f t="shared" si="24"/>
        <v>9.1550241805480912</v>
      </c>
    </row>
    <row r="390" spans="2:46" ht="5.25" customHeight="1" x14ac:dyDescent="0.25">
      <c r="J390" s="354">
        <f t="shared" si="22"/>
        <v>4</v>
      </c>
      <c r="K390" s="255" t="s">
        <v>79</v>
      </c>
      <c r="L390" s="255">
        <f>VLOOKUP(K390,'Home Care data'!$B$72:$S$104,18,FALSE)</f>
        <v>1385</v>
      </c>
      <c r="M390" s="255">
        <f>VLOOKUP($K390,Populations!$B$3:$R$35,17,FALSE)</f>
        <v>89730</v>
      </c>
      <c r="N390" s="332">
        <f t="shared" si="23"/>
        <v>15.435194472305806</v>
      </c>
      <c r="O390" s="255">
        <v>31</v>
      </c>
      <c r="P390" s="255" t="str">
        <f t="shared" si="24"/>
        <v>Highland</v>
      </c>
      <c r="Q390" s="332">
        <f t="shared" si="24"/>
        <v>8.245388245388245</v>
      </c>
    </row>
    <row r="391" spans="2:46" ht="5.25" customHeight="1" x14ac:dyDescent="0.25">
      <c r="J391" s="354">
        <f t="shared" si="22"/>
        <v>21</v>
      </c>
      <c r="K391" s="255" t="s">
        <v>80</v>
      </c>
      <c r="L391" s="255">
        <f>VLOOKUP(K391,'Home Care data'!$B$72:$S$104,18,FALSE)</f>
        <v>2011</v>
      </c>
      <c r="M391" s="255">
        <f>VLOOKUP($K391,Populations!$B$3:$R$35,17,FALSE)</f>
        <v>177150</v>
      </c>
      <c r="N391" s="332">
        <f t="shared" si="23"/>
        <v>11.35196161445103</v>
      </c>
      <c r="O391" s="255">
        <v>32</v>
      </c>
      <c r="P391" s="255" t="str">
        <f t="shared" si="24"/>
        <v>Aberdeenshire</v>
      </c>
      <c r="Q391" s="332">
        <f t="shared" si="24"/>
        <v>8.0076775431861797</v>
      </c>
    </row>
    <row r="392" spans="2:46" ht="5.25" customHeight="1" x14ac:dyDescent="0.25">
      <c r="J392" s="354">
        <f t="shared" si="22"/>
        <v>20</v>
      </c>
      <c r="K392" s="255" t="s">
        <v>24</v>
      </c>
      <c r="L392" s="255">
        <f>VLOOKUP(K392,'Home Care data'!$B$72:$S$104,18,FALSE)</f>
        <v>61501</v>
      </c>
      <c r="M392" s="255">
        <f>VLOOKUP($K392,Populations!$B$3:$R$35,17,FALSE)</f>
        <v>5347600</v>
      </c>
      <c r="N392" s="332">
        <f t="shared" si="23"/>
        <v>11.50067319919216</v>
      </c>
      <c r="O392" s="255">
        <v>33</v>
      </c>
      <c r="P392" s="255" t="str">
        <f t="shared" si="24"/>
        <v>Aberdeen City</v>
      </c>
      <c r="Q392" s="332">
        <f t="shared" si="24"/>
        <v>7.6247871086073626</v>
      </c>
    </row>
    <row r="393" spans="2:46" ht="5.25" customHeight="1" x14ac:dyDescent="0.25"/>
    <row r="394" spans="2:46" ht="5.25" customHeight="1" x14ac:dyDescent="0.25"/>
    <row r="395" spans="2:46" ht="6" customHeight="1" x14ac:dyDescent="0.25"/>
    <row r="396" spans="2:46" s="372" customFormat="1" ht="18.75" customHeight="1" x14ac:dyDescent="0.2">
      <c r="B396" s="355" t="s">
        <v>790</v>
      </c>
      <c r="C396" s="367"/>
      <c r="D396" s="367"/>
      <c r="E396" s="367"/>
      <c r="F396" s="367"/>
      <c r="G396" s="368"/>
      <c r="H396" s="367"/>
      <c r="I396" s="367"/>
      <c r="J396" s="369"/>
      <c r="K396" s="369"/>
      <c r="L396" s="369"/>
      <c r="M396" s="369"/>
      <c r="N396" s="370"/>
      <c r="O396" s="370"/>
      <c r="P396" s="370"/>
      <c r="Q396" s="370"/>
      <c r="R396" s="370"/>
      <c r="S396" s="370"/>
      <c r="T396" s="370"/>
      <c r="U396" s="370"/>
      <c r="V396" s="370"/>
      <c r="W396" s="370"/>
      <c r="X396" s="370"/>
      <c r="Y396" s="370"/>
      <c r="Z396" s="370"/>
      <c r="AA396" s="370"/>
      <c r="AB396" s="370"/>
      <c r="AC396" s="370"/>
      <c r="AD396" s="370"/>
      <c r="AE396" s="370"/>
      <c r="AF396" s="370"/>
      <c r="AG396" s="370"/>
      <c r="AH396" s="370"/>
      <c r="AI396" s="370"/>
      <c r="AJ396" s="370"/>
      <c r="AK396" s="370"/>
      <c r="AL396" s="370"/>
      <c r="AM396" s="370"/>
      <c r="AN396" s="370"/>
      <c r="AO396" s="370"/>
      <c r="AP396" s="371"/>
      <c r="AQ396" s="371"/>
      <c r="AR396" s="371"/>
      <c r="AS396" s="371"/>
      <c r="AT396" s="371"/>
    </row>
    <row r="397" spans="2:46" x14ac:dyDescent="0.25">
      <c r="B397" s="250" t="s">
        <v>698</v>
      </c>
    </row>
    <row r="399" spans="2:46" x14ac:dyDescent="0.25">
      <c r="J399" s="270" t="s">
        <v>789</v>
      </c>
      <c r="L399" s="270" t="s">
        <v>792</v>
      </c>
      <c r="M399" s="270" t="s">
        <v>787</v>
      </c>
      <c r="N399" s="270" t="s">
        <v>788</v>
      </c>
      <c r="P399" s="255">
        <v>2</v>
      </c>
      <c r="Q399" s="255">
        <v>5</v>
      </c>
    </row>
    <row r="400" spans="2:46" x14ac:dyDescent="0.25">
      <c r="J400" s="354">
        <f t="shared" ref="J400:J432" si="25">RANK(N400,N$400:N$432,0)</f>
        <v>13</v>
      </c>
      <c r="K400" s="255" t="s">
        <v>49</v>
      </c>
      <c r="L400" s="255">
        <f>VLOOKUP(K400,'Direct Payments data'!$A$3:$Q$35,17,FALSE)</f>
        <v>306</v>
      </c>
      <c r="M400" s="255">
        <f>VLOOKUP($K400,Populations!$B$3:$R$35,17,FALSE)</f>
        <v>228990</v>
      </c>
      <c r="N400" s="332">
        <f t="shared" ref="N400:N432" si="26">L400/M400*1000</f>
        <v>1.3363028953229399</v>
      </c>
      <c r="O400" s="255">
        <v>1</v>
      </c>
      <c r="P400" s="255" t="str">
        <f t="shared" ref="P400:Q419" si="27">VLOOKUP($O400,$J$400:$N$432,P$399,FALSE)</f>
        <v>Eilean Siar</v>
      </c>
      <c r="Q400" s="332">
        <f t="shared" si="27"/>
        <v>3.3027522935779818</v>
      </c>
    </row>
    <row r="401" spans="10:17" x14ac:dyDescent="0.25">
      <c r="J401" s="354">
        <f t="shared" si="25"/>
        <v>18</v>
      </c>
      <c r="K401" s="255" t="s">
        <v>50</v>
      </c>
      <c r="L401" s="255">
        <f>VLOOKUP(K401,'Direct Payments data'!$A$3:$Q$35,17,FALSE)</f>
        <v>266</v>
      </c>
      <c r="M401" s="255">
        <f>VLOOKUP($K401,Populations!$B$3:$R$35,17,FALSE)</f>
        <v>260500</v>
      </c>
      <c r="N401" s="332">
        <f t="shared" si="26"/>
        <v>1.0211132437619961</v>
      </c>
      <c r="O401" s="255">
        <v>2</v>
      </c>
      <c r="P401" s="255" t="str">
        <f t="shared" si="27"/>
        <v>Orkney Islands</v>
      </c>
      <c r="Q401" s="332">
        <f t="shared" si="27"/>
        <v>2.9180176007410839</v>
      </c>
    </row>
    <row r="402" spans="10:17" x14ac:dyDescent="0.25">
      <c r="J402" s="354">
        <f t="shared" si="25"/>
        <v>23</v>
      </c>
      <c r="K402" s="255" t="s">
        <v>51</v>
      </c>
      <c r="L402" s="255">
        <f>VLOOKUP(K402,'Direct Payments data'!$A$3:$Q$35,17,FALSE)</f>
        <v>95</v>
      </c>
      <c r="M402" s="255">
        <f>VLOOKUP($K402,Populations!$B$3:$R$35,17,FALSE)</f>
        <v>116660</v>
      </c>
      <c r="N402" s="332">
        <f t="shared" si="26"/>
        <v>0.81433224755700329</v>
      </c>
      <c r="O402" s="255">
        <v>3</v>
      </c>
      <c r="P402" s="255" t="str">
        <f t="shared" si="27"/>
        <v>Moray</v>
      </c>
      <c r="Q402" s="332">
        <f t="shared" si="27"/>
        <v>2.5751978891820579</v>
      </c>
    </row>
    <row r="403" spans="10:17" x14ac:dyDescent="0.25">
      <c r="J403" s="354">
        <f t="shared" si="25"/>
        <v>10</v>
      </c>
      <c r="K403" s="255" t="s">
        <v>52</v>
      </c>
      <c r="L403" s="255">
        <f>VLOOKUP(K403,'Direct Payments data'!$A$3:$Q$35,17,FALSE)</f>
        <v>134</v>
      </c>
      <c r="M403" s="255">
        <f>VLOOKUP($K403,Populations!$B$3:$R$35,17,FALSE)</f>
        <v>87660</v>
      </c>
      <c r="N403" s="332">
        <f t="shared" si="26"/>
        <v>1.5286333561487564</v>
      </c>
      <c r="O403" s="255">
        <v>4</v>
      </c>
      <c r="P403" s="255" t="str">
        <f t="shared" si="27"/>
        <v>Edinburgh, City of</v>
      </c>
      <c r="Q403" s="332">
        <f t="shared" si="27"/>
        <v>2.5472923601526349</v>
      </c>
    </row>
    <row r="404" spans="10:17" x14ac:dyDescent="0.25">
      <c r="J404" s="354">
        <f t="shared" si="25"/>
        <v>20</v>
      </c>
      <c r="K404" s="255" t="s">
        <v>53</v>
      </c>
      <c r="L404" s="255">
        <f>VLOOKUP(K404,'Direct Payments data'!$A$3:$Q$35,17,FALSE)</f>
        <v>51</v>
      </c>
      <c r="M404" s="255">
        <f>VLOOKUP($K404,Populations!$B$3:$R$35,17,FALSE)</f>
        <v>51190</v>
      </c>
      <c r="N404" s="332">
        <f t="shared" si="26"/>
        <v>0.99628833756593083</v>
      </c>
      <c r="O404" s="255">
        <v>5</v>
      </c>
      <c r="P404" s="255" t="str">
        <f t="shared" si="27"/>
        <v>Dumfries &amp; Galloway</v>
      </c>
      <c r="Q404" s="332">
        <f t="shared" si="27"/>
        <v>2.0875016673336</v>
      </c>
    </row>
    <row r="405" spans="10:17" x14ac:dyDescent="0.25">
      <c r="J405" s="354">
        <f t="shared" si="25"/>
        <v>5</v>
      </c>
      <c r="K405" s="255" t="s">
        <v>54</v>
      </c>
      <c r="L405" s="255">
        <f>VLOOKUP(K405,'Direct Payments data'!$A$3:$Q$35,17,FALSE)</f>
        <v>313</v>
      </c>
      <c r="M405" s="255">
        <f>VLOOKUP($K405,Populations!$B$3:$R$35,17,FALSE)</f>
        <v>149940</v>
      </c>
      <c r="N405" s="332">
        <f t="shared" si="26"/>
        <v>2.0875016673336</v>
      </c>
      <c r="O405" s="255">
        <v>6</v>
      </c>
      <c r="P405" s="255" t="str">
        <f t="shared" si="27"/>
        <v>East Dunbartonshire</v>
      </c>
      <c r="Q405" s="332">
        <f t="shared" si="27"/>
        <v>1.9582123114400825</v>
      </c>
    </row>
    <row r="406" spans="10:17" x14ac:dyDescent="0.25">
      <c r="J406" s="354">
        <f t="shared" si="25"/>
        <v>30</v>
      </c>
      <c r="K406" s="255" t="s">
        <v>55</v>
      </c>
      <c r="L406" s="255">
        <f>VLOOKUP(K406,'Direct Payments data'!$A$3:$Q$35,17,FALSE)</f>
        <v>49</v>
      </c>
      <c r="M406" s="255">
        <f>VLOOKUP($K406,Populations!$B$3:$R$35,17,FALSE)</f>
        <v>148260</v>
      </c>
      <c r="N406" s="332">
        <f t="shared" si="26"/>
        <v>0.33050047214353162</v>
      </c>
      <c r="O406" s="255">
        <v>7</v>
      </c>
      <c r="P406" s="255" t="str">
        <f t="shared" si="27"/>
        <v>Highland</v>
      </c>
      <c r="Q406" s="332">
        <f t="shared" si="27"/>
        <v>1.8961818961818961</v>
      </c>
    </row>
    <row r="407" spans="10:17" x14ac:dyDescent="0.25">
      <c r="J407" s="354">
        <f t="shared" si="25"/>
        <v>9</v>
      </c>
      <c r="K407" s="255" t="s">
        <v>56</v>
      </c>
      <c r="L407" s="255">
        <f>VLOOKUP(K407,'Direct Payments data'!$A$3:$Q$35,17,FALSE)</f>
        <v>189</v>
      </c>
      <c r="M407" s="255">
        <f>VLOOKUP($K407,Populations!$B$3:$R$35,17,FALSE)</f>
        <v>122150</v>
      </c>
      <c r="N407" s="332">
        <f t="shared" si="26"/>
        <v>1.5472779369627507</v>
      </c>
      <c r="O407" s="255">
        <v>8</v>
      </c>
      <c r="P407" s="255" t="str">
        <f t="shared" si="27"/>
        <v>Scottish Borders</v>
      </c>
      <c r="Q407" s="332">
        <f t="shared" si="27"/>
        <v>1.8854687362974656</v>
      </c>
    </row>
    <row r="408" spans="10:17" x14ac:dyDescent="0.25">
      <c r="J408" s="354">
        <f t="shared" si="25"/>
        <v>6</v>
      </c>
      <c r="K408" s="255" t="s">
        <v>57</v>
      </c>
      <c r="L408" s="255">
        <f>VLOOKUP(K408,'Direct Payments data'!$A$3:$Q$35,17,FALSE)</f>
        <v>209</v>
      </c>
      <c r="M408" s="255">
        <f>VLOOKUP($K408,Populations!$B$3:$R$35,17,FALSE)</f>
        <v>106730</v>
      </c>
      <c r="N408" s="332">
        <f t="shared" si="26"/>
        <v>1.9582123114400825</v>
      </c>
      <c r="O408" s="255">
        <v>9</v>
      </c>
      <c r="P408" s="255" t="str">
        <f t="shared" si="27"/>
        <v>East Ayrshire</v>
      </c>
      <c r="Q408" s="332">
        <f t="shared" si="27"/>
        <v>1.5472779369627507</v>
      </c>
    </row>
    <row r="409" spans="10:17" x14ac:dyDescent="0.25">
      <c r="J409" s="354">
        <f t="shared" si="25"/>
        <v>29</v>
      </c>
      <c r="K409" s="255" t="s">
        <v>58</v>
      </c>
      <c r="L409" s="255">
        <f>VLOOKUP(K409,'Direct Payments data'!$A$3:$Q$35,17,FALSE)</f>
        <v>35</v>
      </c>
      <c r="M409" s="255">
        <f>VLOOKUP($K409,Populations!$B$3:$R$35,17,FALSE)</f>
        <v>102050</v>
      </c>
      <c r="N409" s="332">
        <f t="shared" si="26"/>
        <v>0.34296913277804997</v>
      </c>
      <c r="O409" s="255">
        <v>10</v>
      </c>
      <c r="P409" s="255" t="str">
        <f t="shared" si="27"/>
        <v>Argyll &amp; Bute</v>
      </c>
      <c r="Q409" s="332">
        <f t="shared" si="27"/>
        <v>1.5286333561487564</v>
      </c>
    </row>
    <row r="410" spans="10:17" x14ac:dyDescent="0.25">
      <c r="J410" s="354">
        <f t="shared" si="25"/>
        <v>33</v>
      </c>
      <c r="K410" s="255" t="s">
        <v>733</v>
      </c>
      <c r="L410" s="255">
        <v>0</v>
      </c>
      <c r="M410" s="255">
        <f>VLOOKUP($K410,Populations!$B$3:$R$35,17,FALSE)</f>
        <v>92380</v>
      </c>
      <c r="N410" s="332">
        <f t="shared" si="26"/>
        <v>0</v>
      </c>
      <c r="O410" s="255">
        <v>11</v>
      </c>
      <c r="P410" s="255" t="str">
        <f t="shared" si="27"/>
        <v>North Ayrshire</v>
      </c>
      <c r="Q410" s="332">
        <f t="shared" si="27"/>
        <v>1.4217662147306707</v>
      </c>
    </row>
    <row r="411" spans="10:17" x14ac:dyDescent="0.25">
      <c r="J411" s="354">
        <f t="shared" si="25"/>
        <v>4</v>
      </c>
      <c r="K411" s="255" t="s">
        <v>60</v>
      </c>
      <c r="L411" s="255">
        <f>VLOOKUP(K411,'Direct Payments data'!$A$3:$Q$35,17,FALSE)</f>
        <v>1255</v>
      </c>
      <c r="M411" s="255">
        <f>VLOOKUP($K411,Populations!$B$3:$R$35,17,FALSE)</f>
        <v>492680</v>
      </c>
      <c r="N411" s="332">
        <f t="shared" si="26"/>
        <v>2.5472923601526349</v>
      </c>
      <c r="O411" s="255">
        <v>12</v>
      </c>
      <c r="P411" s="255" t="str">
        <f t="shared" si="27"/>
        <v>Perth &amp; Kinross</v>
      </c>
      <c r="Q411" s="332">
        <f t="shared" si="27"/>
        <v>1.3366469639978507</v>
      </c>
    </row>
    <row r="412" spans="10:17" x14ac:dyDescent="0.25">
      <c r="J412" s="354">
        <f t="shared" si="25"/>
        <v>1</v>
      </c>
      <c r="K412" s="255" t="s">
        <v>61</v>
      </c>
      <c r="L412" s="255">
        <f>VLOOKUP(K412,'Direct Payments data'!$A$3:$Q$35,17,FALSE)</f>
        <v>90</v>
      </c>
      <c r="M412" s="255">
        <f>VLOOKUP($K412,Populations!$B$3:$R$35,17,FALSE)</f>
        <v>27250</v>
      </c>
      <c r="N412" s="332">
        <f t="shared" si="26"/>
        <v>3.3027522935779818</v>
      </c>
      <c r="O412" s="255">
        <v>13</v>
      </c>
      <c r="P412" s="255" t="str">
        <f t="shared" si="27"/>
        <v>Aberdeen City</v>
      </c>
      <c r="Q412" s="332">
        <f t="shared" si="27"/>
        <v>1.3363028953229399</v>
      </c>
    </row>
    <row r="413" spans="10:17" x14ac:dyDescent="0.25">
      <c r="J413" s="354">
        <f t="shared" si="25"/>
        <v>31</v>
      </c>
      <c r="K413" s="255" t="s">
        <v>62</v>
      </c>
      <c r="L413" s="255">
        <f>VLOOKUP(K413,'Direct Payments data'!$A$3:$Q$35,17,FALSE)</f>
        <v>39</v>
      </c>
      <c r="M413" s="255">
        <f>VLOOKUP($K413,Populations!$B$3:$R$35,17,FALSE)</f>
        <v>157640</v>
      </c>
      <c r="N413" s="332">
        <f t="shared" si="26"/>
        <v>0.24739913727480337</v>
      </c>
      <c r="O413" s="255">
        <v>14</v>
      </c>
      <c r="P413" s="255" t="str">
        <f t="shared" si="27"/>
        <v>Scotland</v>
      </c>
      <c r="Q413" s="332">
        <f t="shared" si="27"/>
        <v>1.2066654055124093</v>
      </c>
    </row>
    <row r="414" spans="10:17" x14ac:dyDescent="0.25">
      <c r="J414" s="354">
        <f t="shared" si="25"/>
        <v>16</v>
      </c>
      <c r="K414" s="255" t="s">
        <v>63</v>
      </c>
      <c r="L414" s="255">
        <f>VLOOKUP(K414,'Direct Payments data'!$A$3:$Q$35,17,FALSE)</f>
        <v>407</v>
      </c>
      <c r="M414" s="255">
        <f>VLOOKUP($K414,Populations!$B$3:$R$35,17,FALSE)</f>
        <v>367260</v>
      </c>
      <c r="N414" s="332">
        <f t="shared" si="26"/>
        <v>1.1082067200348527</v>
      </c>
      <c r="O414" s="255">
        <v>15</v>
      </c>
      <c r="P414" s="255" t="str">
        <f t="shared" si="27"/>
        <v>Stirling</v>
      </c>
      <c r="Q414" s="332">
        <f t="shared" si="27"/>
        <v>1.1792967896920723</v>
      </c>
    </row>
    <row r="415" spans="10:17" x14ac:dyDescent="0.25">
      <c r="J415" s="354">
        <f t="shared" si="25"/>
        <v>27</v>
      </c>
      <c r="K415" s="255" t="s">
        <v>64</v>
      </c>
      <c r="L415" s="255">
        <f>VLOOKUP(K415,'Direct Payments data'!$A$3:$Q$35,17,FALSE)</f>
        <v>394</v>
      </c>
      <c r="M415" s="255">
        <f>VLOOKUP($K415,Populations!$B$3:$R$35,17,FALSE)</f>
        <v>599650</v>
      </c>
      <c r="N415" s="332">
        <f t="shared" si="26"/>
        <v>0.65704994580171772</v>
      </c>
      <c r="O415" s="255">
        <v>16</v>
      </c>
      <c r="P415" s="255" t="str">
        <f t="shared" si="27"/>
        <v>Fife</v>
      </c>
      <c r="Q415" s="332">
        <f t="shared" si="27"/>
        <v>1.1082067200348527</v>
      </c>
    </row>
    <row r="416" spans="10:17" x14ac:dyDescent="0.25">
      <c r="J416" s="354">
        <f t="shared" si="25"/>
        <v>7</v>
      </c>
      <c r="K416" s="255" t="s">
        <v>65</v>
      </c>
      <c r="L416" s="255">
        <f>VLOOKUP(K416,'Direct Payments data'!$A$3:$Q$35,17,FALSE)</f>
        <v>442</v>
      </c>
      <c r="M416" s="255">
        <f>VLOOKUP($K416,Populations!$B$3:$R$35,17,FALSE)</f>
        <v>233100</v>
      </c>
      <c r="N416" s="332">
        <f t="shared" si="26"/>
        <v>1.8961818961818961</v>
      </c>
      <c r="O416" s="255">
        <v>17</v>
      </c>
      <c r="P416" s="255" t="str">
        <f t="shared" si="27"/>
        <v>Midlothian</v>
      </c>
      <c r="Q416" s="332">
        <f t="shared" si="27"/>
        <v>1.0439624173529753</v>
      </c>
    </row>
    <row r="417" spans="2:17" x14ac:dyDescent="0.25">
      <c r="J417" s="354">
        <f t="shared" si="25"/>
        <v>21</v>
      </c>
      <c r="K417" s="255" t="s">
        <v>66</v>
      </c>
      <c r="L417" s="255">
        <f>VLOOKUP(K417,'Direct Payments data'!$A$3:$Q$35,17,FALSE)</f>
        <v>71</v>
      </c>
      <c r="M417" s="255">
        <f>VLOOKUP($K417,Populations!$B$3:$R$35,17,FALSE)</f>
        <v>79860</v>
      </c>
      <c r="N417" s="332">
        <f t="shared" si="26"/>
        <v>0.88905584773353363</v>
      </c>
      <c r="O417" s="255">
        <v>18</v>
      </c>
      <c r="P417" s="255" t="str">
        <f t="shared" si="27"/>
        <v>Aberdeenshire</v>
      </c>
      <c r="Q417" s="332">
        <f t="shared" si="27"/>
        <v>1.0211132437619961</v>
      </c>
    </row>
    <row r="418" spans="2:17" x14ac:dyDescent="0.25">
      <c r="J418" s="354">
        <f t="shared" si="25"/>
        <v>17</v>
      </c>
      <c r="K418" s="255" t="s">
        <v>67</v>
      </c>
      <c r="L418" s="255">
        <f>VLOOKUP(K418,'Direct Payments data'!$A$3:$Q$35,17,FALSE)</f>
        <v>90</v>
      </c>
      <c r="M418" s="255">
        <f>VLOOKUP($K418,Populations!$B$3:$R$35,17,FALSE)</f>
        <v>86210</v>
      </c>
      <c r="N418" s="332">
        <f t="shared" si="26"/>
        <v>1.0439624173529753</v>
      </c>
      <c r="O418" s="255">
        <v>19</v>
      </c>
      <c r="P418" s="255" t="str">
        <f t="shared" si="27"/>
        <v>West Dunbartonshire</v>
      </c>
      <c r="Q418" s="332">
        <f t="shared" si="27"/>
        <v>1.0030090270812437</v>
      </c>
    </row>
    <row r="419" spans="2:17" x14ac:dyDescent="0.25">
      <c r="J419" s="354">
        <f t="shared" si="25"/>
        <v>3</v>
      </c>
      <c r="K419" s="255" t="s">
        <v>68</v>
      </c>
      <c r="L419" s="255">
        <f>VLOOKUP(K419,'Direct Payments data'!$A$3:$Q$35,17,FALSE)</f>
        <v>244</v>
      </c>
      <c r="M419" s="255">
        <f>VLOOKUP($K419,Populations!$B$3:$R$35,17,FALSE)</f>
        <v>94750</v>
      </c>
      <c r="N419" s="332">
        <f t="shared" si="26"/>
        <v>2.5751978891820579</v>
      </c>
      <c r="O419" s="255">
        <v>20</v>
      </c>
      <c r="P419" s="255" t="str">
        <f t="shared" si="27"/>
        <v>Clackmannanshire</v>
      </c>
      <c r="Q419" s="332">
        <f t="shared" si="27"/>
        <v>0.99628833756593083</v>
      </c>
    </row>
    <row r="420" spans="2:17" x14ac:dyDescent="0.25">
      <c r="J420" s="354">
        <f t="shared" si="25"/>
        <v>11</v>
      </c>
      <c r="K420" s="255" t="s">
        <v>69</v>
      </c>
      <c r="L420" s="255">
        <f>VLOOKUP(K420,'Direct Payments data'!$A$3:$Q$35,17,FALSE)</f>
        <v>194</v>
      </c>
      <c r="M420" s="255">
        <f>VLOOKUP($K420,Populations!$B$3:$R$35,17,FALSE)</f>
        <v>136450</v>
      </c>
      <c r="N420" s="332">
        <f t="shared" si="26"/>
        <v>1.4217662147306707</v>
      </c>
      <c r="O420" s="255">
        <v>21</v>
      </c>
      <c r="P420" s="255" t="str">
        <f t="shared" ref="P420:Q432" si="28">VLOOKUP($O420,$J$400:$N$432,P$399,FALSE)</f>
        <v>Inverclyde</v>
      </c>
      <c r="Q420" s="332">
        <f t="shared" si="28"/>
        <v>0.88905584773353363</v>
      </c>
    </row>
    <row r="421" spans="2:17" x14ac:dyDescent="0.25">
      <c r="J421" s="354">
        <f t="shared" si="25"/>
        <v>28</v>
      </c>
      <c r="K421" s="255" t="s">
        <v>70</v>
      </c>
      <c r="L421" s="255">
        <f>VLOOKUP(K421,'Direct Payments data'!$A$3:$Q$35,17,FALSE)</f>
        <v>154</v>
      </c>
      <c r="M421" s="255">
        <f>VLOOKUP($K421,Populations!$B$3:$R$35,17,FALSE)</f>
        <v>337950</v>
      </c>
      <c r="N421" s="332">
        <f t="shared" si="26"/>
        <v>0.45568871134783251</v>
      </c>
      <c r="O421" s="255">
        <v>22</v>
      </c>
      <c r="P421" s="255" t="str">
        <f t="shared" si="28"/>
        <v>West Lothian</v>
      </c>
      <c r="Q421" s="332">
        <f t="shared" si="28"/>
        <v>0.81851538244425626</v>
      </c>
    </row>
    <row r="422" spans="2:17" x14ac:dyDescent="0.25">
      <c r="J422" s="354">
        <f t="shared" si="25"/>
        <v>2</v>
      </c>
      <c r="K422" s="255" t="s">
        <v>71</v>
      </c>
      <c r="L422" s="255">
        <f>VLOOKUP(K422,'Direct Payments data'!$A$3:$Q$35,17,FALSE)</f>
        <v>63</v>
      </c>
      <c r="M422" s="255">
        <f>VLOOKUP($K422,Populations!$B$3:$R$35,17,FALSE)</f>
        <v>21590</v>
      </c>
      <c r="N422" s="332">
        <f t="shared" si="26"/>
        <v>2.9180176007410839</v>
      </c>
      <c r="O422" s="255">
        <v>23</v>
      </c>
      <c r="P422" s="255" t="str">
        <f t="shared" si="28"/>
        <v>Angus</v>
      </c>
      <c r="Q422" s="332">
        <f t="shared" si="28"/>
        <v>0.81433224755700329</v>
      </c>
    </row>
    <row r="423" spans="2:17" x14ac:dyDescent="0.25">
      <c r="J423" s="354">
        <f t="shared" si="25"/>
        <v>12</v>
      </c>
      <c r="K423" s="255" t="s">
        <v>72</v>
      </c>
      <c r="L423" s="255">
        <f>VLOOKUP(K423,'Direct Payments data'!$A$3:$Q$35,17,FALSE)</f>
        <v>199</v>
      </c>
      <c r="M423" s="255">
        <f>VLOOKUP($K423,Populations!$B$3:$R$35,17,FALSE)</f>
        <v>148880</v>
      </c>
      <c r="N423" s="332">
        <f t="shared" si="26"/>
        <v>1.3366469639978507</v>
      </c>
      <c r="O423" s="255">
        <v>24</v>
      </c>
      <c r="P423" s="255" t="str">
        <f t="shared" si="28"/>
        <v>Shetland Islands</v>
      </c>
      <c r="Q423" s="332">
        <f t="shared" si="28"/>
        <v>0.77486009470512274</v>
      </c>
    </row>
    <row r="424" spans="2:17" x14ac:dyDescent="0.25">
      <c r="J424" s="354">
        <f t="shared" si="25"/>
        <v>32</v>
      </c>
      <c r="K424" s="255" t="s">
        <v>73</v>
      </c>
      <c r="L424" s="255">
        <f>VLOOKUP(K424,'Direct Payments data'!$A$3:$Q$35,17,FALSE)</f>
        <v>29</v>
      </c>
      <c r="M424" s="255">
        <f>VLOOKUP($K424,Populations!$B$3:$R$35,17,FALSE)</f>
        <v>174230</v>
      </c>
      <c r="N424" s="332">
        <f t="shared" si="26"/>
        <v>0.16644665097859151</v>
      </c>
      <c r="O424" s="255">
        <v>25</v>
      </c>
      <c r="P424" s="255" t="str">
        <f t="shared" si="28"/>
        <v>South Ayrshire</v>
      </c>
      <c r="Q424" s="332">
        <f t="shared" si="28"/>
        <v>0.73771220335970134</v>
      </c>
    </row>
    <row r="425" spans="2:17" x14ac:dyDescent="0.25">
      <c r="J425" s="354">
        <f t="shared" si="25"/>
        <v>8</v>
      </c>
      <c r="K425" s="255" t="s">
        <v>74</v>
      </c>
      <c r="L425" s="255">
        <f>VLOOKUP(K425,'Direct Payments data'!$A$3:$Q$35,17,FALSE)</f>
        <v>215</v>
      </c>
      <c r="M425" s="255">
        <f>VLOOKUP($K425,Populations!$B$3:$R$35,17,FALSE)</f>
        <v>114030</v>
      </c>
      <c r="N425" s="332">
        <f t="shared" si="26"/>
        <v>1.8854687362974656</v>
      </c>
      <c r="O425" s="255">
        <v>26</v>
      </c>
      <c r="P425" s="255" t="str">
        <f t="shared" si="28"/>
        <v>South Lanarkshire</v>
      </c>
      <c r="Q425" s="332">
        <f t="shared" si="28"/>
        <v>0.73566717402333848</v>
      </c>
    </row>
    <row r="426" spans="2:17" x14ac:dyDescent="0.25">
      <c r="J426" s="354">
        <f t="shared" si="25"/>
        <v>24</v>
      </c>
      <c r="K426" s="255" t="s">
        <v>75</v>
      </c>
      <c r="L426" s="255">
        <f>VLOOKUP(K426,'Direct Payments data'!$A$3:$Q$35,17,FALSE)</f>
        <v>18</v>
      </c>
      <c r="M426" s="255">
        <f>VLOOKUP($K426,Populations!$B$3:$R$35,17,FALSE)</f>
        <v>23230</v>
      </c>
      <c r="N426" s="332">
        <f t="shared" si="26"/>
        <v>0.77486009470512274</v>
      </c>
      <c r="O426" s="255">
        <v>27</v>
      </c>
      <c r="P426" s="255" t="str">
        <f t="shared" si="28"/>
        <v>Glasgow City</v>
      </c>
      <c r="Q426" s="332">
        <f t="shared" si="28"/>
        <v>0.65704994580171772</v>
      </c>
    </row>
    <row r="427" spans="2:17" x14ac:dyDescent="0.25">
      <c r="J427" s="354">
        <f t="shared" si="25"/>
        <v>25</v>
      </c>
      <c r="K427" s="255" t="s">
        <v>76</v>
      </c>
      <c r="L427" s="255">
        <f>VLOOKUP(K427,'Direct Payments data'!$A$3:$Q$35,17,FALSE)</f>
        <v>83</v>
      </c>
      <c r="M427" s="255">
        <f>VLOOKUP($K427,Populations!$B$3:$R$35,17,FALSE)</f>
        <v>112510</v>
      </c>
      <c r="N427" s="332">
        <f t="shared" si="26"/>
        <v>0.73771220335970134</v>
      </c>
      <c r="O427" s="255">
        <v>28</v>
      </c>
      <c r="P427" s="255" t="str">
        <f t="shared" si="28"/>
        <v>North Lanarkshire</v>
      </c>
      <c r="Q427" s="332">
        <f t="shared" si="28"/>
        <v>0.45568871134783251</v>
      </c>
    </row>
    <row r="428" spans="2:17" x14ac:dyDescent="0.25">
      <c r="B428" s="257" t="s">
        <v>739</v>
      </c>
      <c r="J428" s="354">
        <f t="shared" si="25"/>
        <v>26</v>
      </c>
      <c r="K428" s="255" t="s">
        <v>77</v>
      </c>
      <c r="L428" s="255">
        <f>VLOOKUP(K428,'Direct Payments data'!$A$3:$Q$35,17,FALSE)</f>
        <v>232</v>
      </c>
      <c r="M428" s="255">
        <f>VLOOKUP($K428,Populations!$B$3:$R$35,17,FALSE)</f>
        <v>315360</v>
      </c>
      <c r="N428" s="332">
        <f t="shared" si="26"/>
        <v>0.73566717402333848</v>
      </c>
      <c r="O428" s="255">
        <v>29</v>
      </c>
      <c r="P428" s="255" t="str">
        <f t="shared" si="28"/>
        <v>East Lothian</v>
      </c>
      <c r="Q428" s="332">
        <f t="shared" si="28"/>
        <v>0.34296913277804997</v>
      </c>
    </row>
    <row r="429" spans="2:17" x14ac:dyDescent="0.25">
      <c r="J429" s="354">
        <f t="shared" si="25"/>
        <v>15</v>
      </c>
      <c r="K429" s="255" t="s">
        <v>78</v>
      </c>
      <c r="L429" s="255">
        <f>VLOOKUP(K429,'Direct Payments data'!$A$3:$Q$35,17,FALSE)</f>
        <v>108</v>
      </c>
      <c r="M429" s="255">
        <f>VLOOKUP($K429,Populations!$B$3:$R$35,17,FALSE)</f>
        <v>91580</v>
      </c>
      <c r="N429" s="332">
        <f t="shared" si="26"/>
        <v>1.1792967896920723</v>
      </c>
      <c r="O429" s="255">
        <v>30</v>
      </c>
      <c r="P429" s="255" t="str">
        <f t="shared" si="28"/>
        <v>Dundee City</v>
      </c>
      <c r="Q429" s="332">
        <f t="shared" si="28"/>
        <v>0.33050047214353162</v>
      </c>
    </row>
    <row r="430" spans="2:17" x14ac:dyDescent="0.25">
      <c r="J430" s="354">
        <f t="shared" si="25"/>
        <v>19</v>
      </c>
      <c r="K430" s="255" t="s">
        <v>79</v>
      </c>
      <c r="L430" s="255">
        <f>VLOOKUP(K430,'Direct Payments data'!$A$3:$Q$35,17,FALSE)</f>
        <v>90</v>
      </c>
      <c r="M430" s="255">
        <f>VLOOKUP($K430,Populations!$B$3:$R$35,17,FALSE)</f>
        <v>89730</v>
      </c>
      <c r="N430" s="332">
        <f t="shared" si="26"/>
        <v>1.0030090270812437</v>
      </c>
      <c r="O430" s="255">
        <v>31</v>
      </c>
      <c r="P430" s="255" t="str">
        <f t="shared" si="28"/>
        <v>Falkirk</v>
      </c>
      <c r="Q430" s="332">
        <f t="shared" si="28"/>
        <v>0.24739913727480337</v>
      </c>
    </row>
    <row r="431" spans="2:17" x14ac:dyDescent="0.25">
      <c r="J431" s="354">
        <f t="shared" si="25"/>
        <v>22</v>
      </c>
      <c r="K431" s="255" t="s">
        <v>80</v>
      </c>
      <c r="L431" s="255">
        <f>VLOOKUP(K431,'Direct Payments data'!$A$3:$Q$35,17,FALSE)</f>
        <v>145</v>
      </c>
      <c r="M431" s="255">
        <f>VLOOKUP($K431,Populations!$B$3:$R$35,17,FALSE)</f>
        <v>177150</v>
      </c>
      <c r="N431" s="332">
        <f t="shared" si="26"/>
        <v>0.81851538244425626</v>
      </c>
      <c r="O431" s="255">
        <v>32</v>
      </c>
      <c r="P431" s="255" t="str">
        <f t="shared" si="28"/>
        <v>Renfrewshire</v>
      </c>
      <c r="Q431" s="332">
        <f t="shared" si="28"/>
        <v>0.16644665097859151</v>
      </c>
    </row>
    <row r="432" spans="2:17" x14ac:dyDescent="0.25">
      <c r="J432" s="354">
        <f t="shared" si="25"/>
        <v>14</v>
      </c>
      <c r="K432" s="255" t="s">
        <v>24</v>
      </c>
      <c r="L432" s="354">
        <f>VLOOKUP(K432,'Direct Payments data'!$A$3:$Q$35,17,FALSE)</f>
        <v>6452.7639225181601</v>
      </c>
      <c r="M432" s="255">
        <f>VLOOKUP($K432,Populations!$B$3:$R$35,17,FALSE)</f>
        <v>5347600</v>
      </c>
      <c r="N432" s="332">
        <f t="shared" si="26"/>
        <v>1.2066654055124093</v>
      </c>
      <c r="O432" s="255">
        <v>33</v>
      </c>
      <c r="P432" s="255" t="str">
        <f t="shared" si="28"/>
        <v>East Renfrewshire*</v>
      </c>
      <c r="Q432" s="332">
        <f t="shared" si="28"/>
        <v>0</v>
      </c>
    </row>
  </sheetData>
  <sortState ref="K292:P323">
    <sortCondition ref="M292:M323"/>
  </sortState>
  <mergeCells count="7">
    <mergeCell ref="B58:B59"/>
    <mergeCell ref="C58:F58"/>
    <mergeCell ref="B288:H288"/>
    <mergeCell ref="C296:D296"/>
    <mergeCell ref="B296:B297"/>
    <mergeCell ref="B172:G172"/>
    <mergeCell ref="B173:G173"/>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9" r:id="rId4" name="Drop Down 5">
              <controlPr defaultSize="0" autoLine="0" autoPict="0">
                <anchor moveWithCells="1">
                  <from>
                    <xdr:col>1</xdr:col>
                    <xdr:colOff>1571625</xdr:colOff>
                    <xdr:row>26</xdr:row>
                    <xdr:rowOff>152400</xdr:rowOff>
                  </from>
                  <to>
                    <xdr:col>3</xdr:col>
                    <xdr:colOff>238125</xdr:colOff>
                    <xdr:row>28</xdr:row>
                    <xdr:rowOff>85725</xdr:rowOff>
                  </to>
                </anchor>
              </controlPr>
            </control>
          </mc:Choice>
        </mc:AlternateContent>
        <mc:AlternateContent xmlns:mc="http://schemas.openxmlformats.org/markup-compatibility/2006">
          <mc:Choice Requires="x14">
            <control shapeId="1030" r:id="rId5" name="Drop Down 6">
              <controlPr defaultSize="0" autoLine="0" autoPict="0">
                <anchor moveWithCells="1">
                  <from>
                    <xdr:col>1</xdr:col>
                    <xdr:colOff>1524000</xdr:colOff>
                    <xdr:row>54</xdr:row>
                    <xdr:rowOff>161925</xdr:rowOff>
                  </from>
                  <to>
                    <xdr:col>3</xdr:col>
                    <xdr:colOff>190500</xdr:colOff>
                    <xdr:row>56</xdr:row>
                    <xdr:rowOff>95250</xdr:rowOff>
                  </to>
                </anchor>
              </controlPr>
            </control>
          </mc:Choice>
        </mc:AlternateContent>
        <mc:AlternateContent xmlns:mc="http://schemas.openxmlformats.org/markup-compatibility/2006">
          <mc:Choice Requires="x14">
            <control shapeId="1031" r:id="rId6" name="Drop Down 7">
              <controlPr defaultSize="0" autoLine="0" autoPict="0">
                <anchor moveWithCells="1">
                  <from>
                    <xdr:col>1</xdr:col>
                    <xdr:colOff>1524000</xdr:colOff>
                    <xdr:row>149</xdr:row>
                    <xdr:rowOff>114300</xdr:rowOff>
                  </from>
                  <to>
                    <xdr:col>3</xdr:col>
                    <xdr:colOff>190500</xdr:colOff>
                    <xdr:row>151</xdr:row>
                    <xdr:rowOff>133350</xdr:rowOff>
                  </to>
                </anchor>
              </controlPr>
            </control>
          </mc:Choice>
        </mc:AlternateContent>
        <mc:AlternateContent xmlns:mc="http://schemas.openxmlformats.org/markup-compatibility/2006">
          <mc:Choice Requires="x14">
            <control shapeId="1033" r:id="rId7" name="Drop Down 9">
              <controlPr defaultSize="0" autoLine="0" autoPict="0">
                <anchor moveWithCells="1">
                  <from>
                    <xdr:col>1</xdr:col>
                    <xdr:colOff>1524000</xdr:colOff>
                    <xdr:row>202</xdr:row>
                    <xdr:rowOff>171450</xdr:rowOff>
                  </from>
                  <to>
                    <xdr:col>3</xdr:col>
                    <xdr:colOff>190500</xdr:colOff>
                    <xdr:row>204</xdr:row>
                    <xdr:rowOff>104775</xdr:rowOff>
                  </to>
                </anchor>
              </controlPr>
            </control>
          </mc:Choice>
        </mc:AlternateContent>
        <mc:AlternateContent xmlns:mc="http://schemas.openxmlformats.org/markup-compatibility/2006">
          <mc:Choice Requires="x14">
            <control shapeId="1042" r:id="rId8" name="Drop Down 18">
              <controlPr defaultSize="0" autoLine="0" autoPict="0">
                <anchor moveWithCells="1">
                  <from>
                    <xdr:col>1</xdr:col>
                    <xdr:colOff>1543050</xdr:colOff>
                    <xdr:row>86</xdr:row>
                    <xdr:rowOff>0</xdr:rowOff>
                  </from>
                  <to>
                    <xdr:col>3</xdr:col>
                    <xdr:colOff>209550</xdr:colOff>
                    <xdr:row>87</xdr:row>
                    <xdr:rowOff>57150</xdr:rowOff>
                  </to>
                </anchor>
              </controlPr>
            </control>
          </mc:Choice>
        </mc:AlternateContent>
        <mc:AlternateContent xmlns:mc="http://schemas.openxmlformats.org/markup-compatibility/2006">
          <mc:Choice Requires="x14">
            <control shapeId="1053" r:id="rId9" name="Drop Down 29">
              <controlPr defaultSize="0" autoLine="0" autoPict="0">
                <anchor moveWithCells="1">
                  <from>
                    <xdr:col>1</xdr:col>
                    <xdr:colOff>971550</xdr:colOff>
                    <xdr:row>235</xdr:row>
                    <xdr:rowOff>190500</xdr:rowOff>
                  </from>
                  <to>
                    <xdr:col>2</xdr:col>
                    <xdr:colOff>571500</xdr:colOff>
                    <xdr:row>237</xdr:row>
                    <xdr:rowOff>123825</xdr:rowOff>
                  </to>
                </anchor>
              </controlPr>
            </control>
          </mc:Choice>
        </mc:AlternateContent>
        <mc:AlternateContent xmlns:mc="http://schemas.openxmlformats.org/markup-compatibility/2006">
          <mc:Choice Requires="x14">
            <control shapeId="2803874" r:id="rId10" name="Drop Down 1186">
              <controlPr defaultSize="0" autoLine="0" autoPict="0">
                <anchor moveWithCells="1">
                  <from>
                    <xdr:col>1</xdr:col>
                    <xdr:colOff>1524000</xdr:colOff>
                    <xdr:row>175</xdr:row>
                    <xdr:rowOff>114300</xdr:rowOff>
                  </from>
                  <to>
                    <xdr:col>3</xdr:col>
                    <xdr:colOff>190500</xdr:colOff>
                    <xdr:row>177</xdr:row>
                    <xdr:rowOff>57150</xdr:rowOff>
                  </to>
                </anchor>
              </controlPr>
            </control>
          </mc:Choice>
        </mc:AlternateContent>
        <mc:AlternateContent xmlns:mc="http://schemas.openxmlformats.org/markup-compatibility/2006">
          <mc:Choice Requires="x14">
            <control shapeId="2804451" r:id="rId11" name="Drop Down 1763">
              <controlPr defaultSize="0" autoLine="0" autoPict="0">
                <anchor moveWithCells="1">
                  <from>
                    <xdr:col>1</xdr:col>
                    <xdr:colOff>1695450</xdr:colOff>
                    <xdr:row>263</xdr:row>
                    <xdr:rowOff>190500</xdr:rowOff>
                  </from>
                  <to>
                    <xdr:col>3</xdr:col>
                    <xdr:colOff>304800</xdr:colOff>
                    <xdr:row>265</xdr:row>
                    <xdr:rowOff>66675</xdr:rowOff>
                  </to>
                </anchor>
              </controlPr>
            </control>
          </mc:Choice>
        </mc:AlternateContent>
        <mc:AlternateContent xmlns:mc="http://schemas.openxmlformats.org/markup-compatibility/2006">
          <mc:Choice Requires="x14">
            <control shapeId="2804453" r:id="rId12" name="Drop Down 1765">
              <controlPr defaultSize="0" autoLine="0" autoPict="0">
                <anchor moveWithCells="1">
                  <from>
                    <xdr:col>1</xdr:col>
                    <xdr:colOff>1695450</xdr:colOff>
                    <xdr:row>291</xdr:row>
                    <xdr:rowOff>190500</xdr:rowOff>
                  </from>
                  <to>
                    <xdr:col>3</xdr:col>
                    <xdr:colOff>304800</xdr:colOff>
                    <xdr:row>293</xdr:row>
                    <xdr:rowOff>66675</xdr:rowOff>
                  </to>
                </anchor>
              </controlPr>
            </control>
          </mc:Choice>
        </mc:AlternateContent>
        <mc:AlternateContent xmlns:mc="http://schemas.openxmlformats.org/markup-compatibility/2006">
          <mc:Choice Requires="x14">
            <control shapeId="2804454" r:id="rId13" name="Drop Down 1766">
              <controlPr defaultSize="0" autoLine="0" autoPict="0">
                <anchor moveWithCells="1">
                  <from>
                    <xdr:col>1</xdr:col>
                    <xdr:colOff>1628775</xdr:colOff>
                    <xdr:row>4</xdr:row>
                    <xdr:rowOff>142875</xdr:rowOff>
                  </from>
                  <to>
                    <xdr:col>3</xdr:col>
                    <xdr:colOff>295275</xdr:colOff>
                    <xdr:row>6</xdr:row>
                    <xdr:rowOff>76200</xdr:rowOff>
                  </to>
                </anchor>
              </controlPr>
            </control>
          </mc:Choice>
        </mc:AlternateContent>
        <mc:AlternateContent xmlns:mc="http://schemas.openxmlformats.org/markup-compatibility/2006">
          <mc:Choice Requires="x14">
            <control shapeId="2804456" r:id="rId14" name="Drop Down 1768">
              <controlPr defaultSize="0" autoLine="0" autoPict="0">
                <anchor moveWithCells="1">
                  <from>
                    <xdr:col>1</xdr:col>
                    <xdr:colOff>1514475</xdr:colOff>
                    <xdr:row>122</xdr:row>
                    <xdr:rowOff>219075</xdr:rowOff>
                  </from>
                  <to>
                    <xdr:col>3</xdr:col>
                    <xdr:colOff>180975</xdr:colOff>
                    <xdr:row>124</xdr:row>
                    <xdr:rowOff>133350</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B1:AT266"/>
  <sheetViews>
    <sheetView zoomScale="85" zoomScaleNormal="85" workbookViewId="0"/>
  </sheetViews>
  <sheetFormatPr defaultRowHeight="12.75" x14ac:dyDescent="0.2"/>
  <cols>
    <col min="1" max="1" width="1.5703125" style="244" customWidth="1"/>
    <col min="2" max="2" width="30.5703125" style="244" customWidth="1"/>
    <col min="3" max="7" width="16.7109375" style="244" customWidth="1"/>
    <col min="8" max="8" width="18.28515625" style="244" customWidth="1"/>
    <col min="9" max="15" width="3" style="165" customWidth="1"/>
    <col min="16" max="22" width="3.28515625" style="165" customWidth="1"/>
    <col min="23" max="28" width="3" style="165" customWidth="1"/>
    <col min="29" max="41" width="3.28515625" style="165" customWidth="1"/>
    <col min="42" max="46" width="7.28515625" style="315" customWidth="1"/>
    <col min="47" max="16384" width="9.140625" style="244"/>
  </cols>
  <sheetData>
    <row r="1" spans="2:46" s="9" customFormat="1" ht="21" x14ac:dyDescent="0.35">
      <c r="B1" s="157" t="s">
        <v>672</v>
      </c>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316"/>
      <c r="AQ1" s="316"/>
      <c r="AR1" s="316"/>
      <c r="AS1" s="316"/>
      <c r="AT1" s="316"/>
    </row>
    <row r="2" spans="2:46" s="9" customFormat="1" ht="15.75" x14ac:dyDescent="0.25">
      <c r="B2" s="14" t="s">
        <v>877</v>
      </c>
      <c r="I2" s="10"/>
      <c r="J2" s="10"/>
      <c r="K2" s="10"/>
      <c r="L2" s="10"/>
      <c r="M2" s="10"/>
      <c r="N2" s="10"/>
      <c r="O2" s="10"/>
      <c r="P2" s="10"/>
      <c r="Q2" s="10"/>
      <c r="R2" s="10"/>
      <c r="S2" s="10"/>
      <c r="T2" s="10"/>
      <c r="U2" s="10"/>
      <c r="V2" s="10"/>
    </row>
    <row r="3" spans="2:46" s="9" customFormat="1" ht="15.75" x14ac:dyDescent="0.25">
      <c r="I3" s="10"/>
      <c r="J3" s="10"/>
      <c r="K3" s="10"/>
      <c r="L3" s="10"/>
      <c r="M3" s="10"/>
      <c r="N3" s="10"/>
      <c r="O3" s="10"/>
      <c r="P3" s="10"/>
      <c r="Q3" s="10"/>
      <c r="R3" s="10"/>
      <c r="S3" s="10"/>
      <c r="T3" s="10"/>
      <c r="U3" s="10"/>
      <c r="V3" s="10"/>
      <c r="W3" s="10"/>
      <c r="X3" s="10"/>
      <c r="Y3" s="10"/>
      <c r="Z3" s="10"/>
      <c r="AA3" s="10"/>
      <c r="AB3" s="10"/>
      <c r="AC3" s="10"/>
      <c r="AD3" s="10"/>
      <c r="AE3" s="10"/>
      <c r="AF3" s="10"/>
      <c r="AG3" s="10"/>
      <c r="AH3" s="10"/>
      <c r="AI3" s="10"/>
      <c r="AJ3" s="10"/>
      <c r="AK3" s="10"/>
      <c r="AL3" s="10"/>
      <c r="AM3" s="10"/>
      <c r="AN3" s="10"/>
      <c r="AO3" s="10"/>
      <c r="AP3" s="316"/>
      <c r="AQ3" s="316"/>
      <c r="AR3" s="316"/>
      <c r="AS3" s="316"/>
      <c r="AT3" s="316"/>
    </row>
    <row r="4" spans="2:46" s="367" customFormat="1" ht="18.75" customHeight="1" x14ac:dyDescent="0.2">
      <c r="B4" s="355" t="s">
        <v>715</v>
      </c>
      <c r="G4" s="368"/>
      <c r="I4" s="369"/>
      <c r="J4" s="369"/>
      <c r="K4" s="369"/>
      <c r="L4" s="369"/>
      <c r="M4" s="369"/>
      <c r="N4" s="369"/>
      <c r="O4" s="369"/>
      <c r="P4" s="369"/>
      <c r="Q4" s="369"/>
      <c r="R4" s="369"/>
      <c r="S4" s="369"/>
      <c r="T4" s="369"/>
      <c r="U4" s="369"/>
      <c r="V4" s="369"/>
      <c r="W4" s="369"/>
      <c r="X4" s="369"/>
      <c r="Y4" s="369"/>
      <c r="Z4" s="369"/>
      <c r="AA4" s="369"/>
      <c r="AB4" s="369"/>
      <c r="AC4" s="369"/>
      <c r="AD4" s="369"/>
      <c r="AE4" s="369"/>
      <c r="AF4" s="369"/>
      <c r="AG4" s="369"/>
      <c r="AH4" s="369"/>
      <c r="AI4" s="369"/>
      <c r="AJ4" s="369"/>
      <c r="AK4" s="369"/>
      <c r="AL4" s="369"/>
      <c r="AM4" s="369"/>
      <c r="AN4" s="369"/>
      <c r="AO4" s="369"/>
      <c r="AP4" s="374"/>
      <c r="AQ4" s="374"/>
      <c r="AR4" s="374"/>
      <c r="AS4" s="374"/>
      <c r="AT4" s="374"/>
    </row>
    <row r="5" spans="2:46" s="9" customFormat="1" ht="15.75" x14ac:dyDescent="0.25">
      <c r="I5" s="10"/>
      <c r="J5" s="10"/>
      <c r="K5" s="10"/>
      <c r="L5" s="10"/>
      <c r="M5" s="10"/>
      <c r="N5" s="10"/>
      <c r="O5" s="10"/>
      <c r="P5" s="11"/>
      <c r="Q5" s="10"/>
      <c r="R5" s="10"/>
      <c r="S5" s="10"/>
      <c r="T5" s="10"/>
      <c r="U5" s="10"/>
      <c r="V5" s="10"/>
      <c r="W5" s="10"/>
      <c r="X5" s="10"/>
      <c r="Y5" s="10"/>
      <c r="Z5" s="10"/>
      <c r="AA5" s="10"/>
      <c r="AB5" s="10"/>
      <c r="AC5" s="10"/>
      <c r="AD5" s="10"/>
      <c r="AE5" s="10"/>
      <c r="AF5" s="10"/>
      <c r="AG5" s="10"/>
      <c r="AH5" s="10"/>
      <c r="AI5" s="10"/>
      <c r="AJ5" s="10"/>
      <c r="AK5" s="10"/>
      <c r="AL5" s="10"/>
      <c r="AM5" s="10"/>
      <c r="AN5" s="10"/>
      <c r="AO5" s="10"/>
      <c r="AP5" s="316"/>
      <c r="AQ5" s="316"/>
      <c r="AR5" s="316"/>
      <c r="AS5" s="316"/>
      <c r="AT5" s="316"/>
    </row>
    <row r="6" spans="2:46" s="9" customFormat="1" ht="15.75" x14ac:dyDescent="0.25">
      <c r="B6" s="9" t="s">
        <v>99</v>
      </c>
      <c r="C6" s="10">
        <v>33</v>
      </c>
      <c r="D6" s="10" t="str">
        <f ca="1">OFFSET('Home Care data'!$B$1,'3. Older People (65+)'!C6,0)</f>
        <v>Scotland</v>
      </c>
      <c r="E6" s="10"/>
      <c r="I6" s="10"/>
      <c r="J6" s="10"/>
      <c r="K6" s="10"/>
      <c r="L6" s="10"/>
      <c r="M6" s="10"/>
      <c r="N6" s="10" t="str">
        <f ca="1">D6</f>
        <v>Scotland</v>
      </c>
      <c r="O6" s="10"/>
      <c r="P6" s="11"/>
      <c r="Q6" s="10"/>
      <c r="R6" s="10"/>
      <c r="S6" s="10"/>
      <c r="T6" s="10"/>
      <c r="U6" s="10"/>
      <c r="V6" s="10"/>
      <c r="W6" s="10"/>
      <c r="X6" s="10"/>
      <c r="Y6" s="10"/>
      <c r="Z6" s="10"/>
      <c r="AA6" s="10"/>
      <c r="AB6" s="10"/>
      <c r="AC6" s="10"/>
      <c r="AD6" s="10"/>
      <c r="AE6" s="10"/>
      <c r="AF6" s="10"/>
      <c r="AG6" s="10"/>
      <c r="AH6" s="10"/>
      <c r="AI6" s="10"/>
      <c r="AJ6" s="10"/>
      <c r="AK6" s="10"/>
      <c r="AL6" s="10"/>
      <c r="AM6" s="10"/>
      <c r="AN6" s="10"/>
      <c r="AO6" s="10"/>
      <c r="AP6" s="316"/>
      <c r="AQ6" s="316"/>
      <c r="AR6" s="316"/>
      <c r="AS6" s="316"/>
      <c r="AT6" s="316"/>
    </row>
    <row r="7" spans="2:46" s="9" customFormat="1" ht="15.75" x14ac:dyDescent="0.25">
      <c r="I7" s="10"/>
      <c r="J7" s="10"/>
      <c r="K7" s="10"/>
      <c r="L7" s="10"/>
      <c r="M7" s="10"/>
      <c r="N7" s="10"/>
      <c r="O7" s="10"/>
      <c r="P7" s="11"/>
      <c r="Q7" s="10"/>
      <c r="R7" s="10"/>
      <c r="S7" s="10"/>
      <c r="T7" s="10"/>
      <c r="U7" s="10"/>
      <c r="V7" s="10"/>
      <c r="W7" s="10"/>
      <c r="X7" s="10"/>
      <c r="Y7" s="10"/>
      <c r="Z7" s="10"/>
      <c r="AA7" s="10"/>
      <c r="AB7" s="10"/>
      <c r="AC7" s="10"/>
      <c r="AD7" s="10"/>
      <c r="AE7" s="10"/>
      <c r="AF7" s="10"/>
      <c r="AG7" s="10"/>
      <c r="AH7" s="10"/>
      <c r="AI7" s="10"/>
      <c r="AJ7" s="10"/>
      <c r="AK7" s="10"/>
      <c r="AL7" s="10"/>
      <c r="AM7" s="10"/>
      <c r="AN7" s="10"/>
      <c r="AO7" s="10"/>
      <c r="AP7" s="316"/>
      <c r="AQ7" s="316"/>
      <c r="AR7" s="316"/>
      <c r="AS7" s="316"/>
      <c r="AT7" s="316"/>
    </row>
    <row r="8" spans="2:46" x14ac:dyDescent="0.2">
      <c r="O8" s="165">
        <v>38</v>
      </c>
      <c r="P8" s="165">
        <v>39</v>
      </c>
      <c r="Q8" s="165">
        <v>40</v>
      </c>
      <c r="R8" s="165">
        <v>41</v>
      </c>
      <c r="S8" s="165">
        <v>42</v>
      </c>
      <c r="T8" s="165">
        <v>43</v>
      </c>
      <c r="U8" s="165">
        <v>44</v>
      </c>
      <c r="V8" s="165">
        <v>45</v>
      </c>
      <c r="W8" s="165">
        <v>46</v>
      </c>
      <c r="X8" s="165">
        <v>47</v>
      </c>
      <c r="Y8" s="165">
        <v>48</v>
      </c>
      <c r="Z8" s="165">
        <v>49</v>
      </c>
      <c r="AA8" s="165">
        <v>50</v>
      </c>
      <c r="AB8" s="165">
        <v>51</v>
      </c>
      <c r="AC8" s="165">
        <v>52</v>
      </c>
    </row>
    <row r="9" spans="2:46" x14ac:dyDescent="0.2">
      <c r="O9" s="165">
        <v>2001</v>
      </c>
      <c r="P9" s="165">
        <v>2002</v>
      </c>
      <c r="Q9" s="165">
        <v>2003</v>
      </c>
      <c r="R9" s="165">
        <v>2004</v>
      </c>
      <c r="S9" s="165">
        <v>2005</v>
      </c>
      <c r="T9" s="165">
        <v>2006</v>
      </c>
      <c r="U9" s="165">
        <v>2007</v>
      </c>
      <c r="V9" s="165">
        <v>2008</v>
      </c>
      <c r="W9" s="165">
        <v>2009</v>
      </c>
      <c r="X9" s="165">
        <v>2010</v>
      </c>
      <c r="Y9" s="165">
        <v>2011</v>
      </c>
      <c r="Z9" s="165">
        <v>2012</v>
      </c>
      <c r="AA9" s="165">
        <v>2013</v>
      </c>
      <c r="AB9" s="165">
        <v>2014</v>
      </c>
      <c r="AC9" s="165">
        <v>2015</v>
      </c>
    </row>
    <row r="10" spans="2:46" x14ac:dyDescent="0.2">
      <c r="N10" s="165" t="s">
        <v>594</v>
      </c>
      <c r="O10" s="166">
        <f ca="1">VLOOKUP($D$6,'Home Care data'!$D$888:$T$920,'3. Older People (65+)'!O$13,FALSE)</f>
        <v>55381</v>
      </c>
      <c r="P10" s="166">
        <f ca="1">VLOOKUP($D$6,'Home Care data'!$D$888:$T$920,'3. Older People (65+)'!P$13,FALSE)</f>
        <v>53636</v>
      </c>
      <c r="Q10" s="166">
        <f ca="1">VLOOKUP($D$6,'Home Care data'!$D$888:$T$920,'3. Older People (65+)'!Q$13,FALSE)</f>
        <v>55746</v>
      </c>
      <c r="R10" s="166">
        <f ca="1">VLOOKUP($D$6,'Home Care data'!$D$888:$T$920,'3. Older People (65+)'!R$13,FALSE)</f>
        <v>57762</v>
      </c>
      <c r="S10" s="166">
        <f ca="1">VLOOKUP($D$6,'Home Care data'!$D$888:$T$920,'3. Older People (65+)'!S$13,FALSE)</f>
        <v>57883</v>
      </c>
      <c r="T10" s="166">
        <f ca="1">VLOOKUP($D$6,'Home Care data'!$D$888:$T$920,'3. Older People (65+)'!T$13,FALSE)</f>
        <v>57187</v>
      </c>
      <c r="U10" s="166">
        <f ca="1">VLOOKUP($D$6,'Home Care data'!$D$888:$T$920,'3. Older People (65+)'!U$13,FALSE)</f>
        <v>56701</v>
      </c>
      <c r="V10" s="166">
        <f ca="1">VLOOKUP($D$6,'Home Care data'!$D$888:$T$920,'3. Older People (65+)'!V$13,FALSE)</f>
        <v>55338</v>
      </c>
      <c r="W10" s="166">
        <f ca="1">VLOOKUP($D$6,'Home Care data'!$D$888:$T$920,'3. Older People (65+)'!W$13,FALSE)</f>
        <v>54718</v>
      </c>
      <c r="X10" s="166">
        <f ca="1">VLOOKUP($D$6,'Home Care data'!$D$888:$T$920,'3. Older People (65+)'!X$13,FALSE)</f>
        <v>53661</v>
      </c>
      <c r="Y10" s="166">
        <f ca="1">VLOOKUP($D$6,'Home Care data'!$D$888:$T$920,'3. Older People (65+)'!Y$13,FALSE)</f>
        <v>51731</v>
      </c>
      <c r="Z10" s="166">
        <f ca="1">VLOOKUP($D$6,'Home Care data'!$D$888:$T$920,'3. Older People (65+)'!Z$13,FALSE)</f>
        <v>51118</v>
      </c>
      <c r="AA10" s="166">
        <f ca="1">VLOOKUP($D$6,'Home Care data'!$D$888:$T$920,'3. Older People (65+)'!AA$13,FALSE)</f>
        <v>50369</v>
      </c>
      <c r="AB10" s="166">
        <f ca="1">VLOOKUP($D$6,'Home Care data'!$D$888:$T$920,'3. Older People (65+)'!AB$13,FALSE)</f>
        <v>50442</v>
      </c>
      <c r="AC10" s="166">
        <f ca="1">VLOOKUP($D$6,'Home Care data'!$D$888:$T$920,'3. Older People (65+)'!AC$13,FALSE)</f>
        <v>49654</v>
      </c>
    </row>
    <row r="11" spans="2:46" x14ac:dyDescent="0.2">
      <c r="N11" s="165" t="s">
        <v>595</v>
      </c>
      <c r="O11" s="166">
        <f ca="1">VLOOKUP($D$6,Populations!$B$71:$R$103,O13,FALSE)</f>
        <v>807181</v>
      </c>
      <c r="P11" s="166">
        <f ca="1">VLOOKUP($D$6,Populations!$B$71:$R$103,P13,FALSE)</f>
        <v>812851</v>
      </c>
      <c r="Q11" s="166">
        <f ca="1">VLOOKUP($D$6,Populations!$B$71:$R$103,Q13,FALSE)</f>
        <v>818504</v>
      </c>
      <c r="R11" s="166">
        <f ca="1">VLOOKUP($D$6,Populations!$B$71:$R$103,R13,FALSE)</f>
        <v>825227</v>
      </c>
      <c r="S11" s="166">
        <f ca="1">VLOOKUP($D$6,Populations!$B$71:$R$103,S13,FALSE)</f>
        <v>832282</v>
      </c>
      <c r="T11" s="166">
        <f ca="1">VLOOKUP($D$6,Populations!$B$71:$R$103,T13,FALSE)</f>
        <v>837780</v>
      </c>
      <c r="U11" s="166">
        <f ca="1">VLOOKUP($D$6,Populations!$B$71:$R$103,U13,FALSE)</f>
        <v>846005</v>
      </c>
      <c r="V11" s="166">
        <f ca="1">VLOOKUP($D$6,Populations!$B$71:$R$103,V13,FALSE)</f>
        <v>857746</v>
      </c>
      <c r="W11" s="166">
        <f ca="1">VLOOKUP($D$6,Populations!$B$71:$R$103,W13,FALSE)</f>
        <v>870557</v>
      </c>
      <c r="X11" s="166">
        <f ca="1">VLOOKUP($D$6,Populations!$B$71:$R$103,X13,FALSE)</f>
        <v>882222</v>
      </c>
      <c r="Y11" s="166">
        <f ca="1">VLOOKUP($D$6,Populations!$B$71:$R$103,Y13,FALSE)</f>
        <v>935192</v>
      </c>
      <c r="Z11" s="166">
        <f ca="1">VLOOKUP($D$6,Populations!$B$71:$R$103,Z13,FALSE)</f>
        <v>956290</v>
      </c>
      <c r="AA11" s="166">
        <f ca="1">VLOOKUP($D$6,Populations!$B$71:$R$103,AA13,FALSE)</f>
        <v>946862</v>
      </c>
      <c r="AB11" s="166">
        <f ca="1">VLOOKUP($D$6,Populations!$B$71:$R$103,AB13,FALSE)</f>
        <v>968389</v>
      </c>
      <c r="AC11" s="166">
        <f ca="1">VLOOKUP($D$6,Populations!$B$71:$R$103,AC13,FALSE)</f>
        <v>968389</v>
      </c>
    </row>
    <row r="12" spans="2:46" x14ac:dyDescent="0.2">
      <c r="N12" s="165" t="s">
        <v>593</v>
      </c>
      <c r="O12" s="167">
        <f t="shared" ref="O12:AC12" ca="1" si="0">O10/O11*1000</f>
        <v>68.610386022465846</v>
      </c>
      <c r="P12" s="167">
        <f t="shared" ca="1" si="0"/>
        <v>65.985032927313867</v>
      </c>
      <c r="Q12" s="167">
        <f t="shared" ca="1" si="0"/>
        <v>68.107180905652271</v>
      </c>
      <c r="R12" s="167">
        <f t="shared" ca="1" si="0"/>
        <v>69.995286145509056</v>
      </c>
      <c r="S12" s="167">
        <f t="shared" ca="1" si="0"/>
        <v>69.547340925311374</v>
      </c>
      <c r="T12" s="167">
        <f t="shared" ca="1" si="0"/>
        <v>68.260163766143862</v>
      </c>
      <c r="U12" s="167">
        <f t="shared" ca="1" si="0"/>
        <v>67.022062517361007</v>
      </c>
      <c r="V12" s="167">
        <f t="shared" ca="1" si="0"/>
        <v>64.51560252102604</v>
      </c>
      <c r="W12" s="167">
        <f t="shared" ca="1" si="0"/>
        <v>62.854011856776751</v>
      </c>
      <c r="X12" s="167">
        <f t="shared" ca="1" si="0"/>
        <v>60.824826404238394</v>
      </c>
      <c r="Y12" s="167">
        <f t="shared" ca="1" si="0"/>
        <v>55.315913737499898</v>
      </c>
      <c r="Z12" s="167">
        <f t="shared" ca="1" si="0"/>
        <v>53.454496021081475</v>
      </c>
      <c r="AA12" s="167">
        <f t="shared" ca="1" si="0"/>
        <v>53.195713842143839</v>
      </c>
      <c r="AB12" s="167">
        <f t="shared" ca="1" si="0"/>
        <v>52.088571844578986</v>
      </c>
      <c r="AC12" s="167">
        <f t="shared" ca="1" si="0"/>
        <v>51.274849259956483</v>
      </c>
    </row>
    <row r="13" spans="2:46" x14ac:dyDescent="0.2">
      <c r="O13" s="165">
        <v>3</v>
      </c>
      <c r="P13" s="165">
        <v>4</v>
      </c>
      <c r="Q13" s="165">
        <v>5</v>
      </c>
      <c r="R13" s="165">
        <v>6</v>
      </c>
      <c r="S13" s="165">
        <v>7</v>
      </c>
      <c r="T13" s="165">
        <v>8</v>
      </c>
      <c r="U13" s="165">
        <v>9</v>
      </c>
      <c r="V13" s="165">
        <v>10</v>
      </c>
      <c r="W13" s="165">
        <v>11</v>
      </c>
      <c r="X13" s="165">
        <v>12</v>
      </c>
      <c r="Y13" s="165">
        <v>13</v>
      </c>
      <c r="Z13" s="165">
        <v>14</v>
      </c>
      <c r="AA13" s="165">
        <v>15</v>
      </c>
      <c r="AB13" s="165">
        <v>16</v>
      </c>
      <c r="AC13" s="165">
        <v>17</v>
      </c>
    </row>
    <row r="14" spans="2:46" x14ac:dyDescent="0.2">
      <c r="P14" s="222"/>
    </row>
    <row r="15" spans="2:46" x14ac:dyDescent="0.2">
      <c r="P15" s="222"/>
    </row>
    <row r="16" spans="2:46" x14ac:dyDescent="0.2">
      <c r="P16" s="222"/>
    </row>
    <row r="17" spans="2:46" x14ac:dyDescent="0.2">
      <c r="P17" s="222"/>
    </row>
    <row r="18" spans="2:46" x14ac:dyDescent="0.2">
      <c r="P18" s="222"/>
    </row>
    <row r="19" spans="2:46" x14ac:dyDescent="0.2">
      <c r="P19" s="222"/>
    </row>
    <row r="20" spans="2:46" x14ac:dyDescent="0.2">
      <c r="P20" s="222"/>
    </row>
    <row r="21" spans="2:46" x14ac:dyDescent="0.2">
      <c r="P21" s="222"/>
    </row>
    <row r="22" spans="2:46" x14ac:dyDescent="0.2">
      <c r="P22" s="222"/>
    </row>
    <row r="23" spans="2:46" x14ac:dyDescent="0.2">
      <c r="P23" s="222"/>
    </row>
    <row r="24" spans="2:46" x14ac:dyDescent="0.2">
      <c r="P24" s="222"/>
    </row>
    <row r="25" spans="2:46" x14ac:dyDescent="0.2">
      <c r="P25" s="222"/>
    </row>
    <row r="26" spans="2:46" x14ac:dyDescent="0.2">
      <c r="P26" s="222"/>
    </row>
    <row r="27" spans="2:46" x14ac:dyDescent="0.2">
      <c r="P27" s="222"/>
    </row>
    <row r="28" spans="2:46" s="367" customFormat="1" ht="18.75" customHeight="1" x14ac:dyDescent="0.2">
      <c r="B28" s="355" t="s">
        <v>716</v>
      </c>
      <c r="G28" s="368"/>
      <c r="I28" s="369"/>
      <c r="J28" s="369"/>
      <c r="K28" s="369"/>
      <c r="L28" s="369"/>
      <c r="M28" s="369"/>
      <c r="N28" s="369"/>
      <c r="O28" s="369"/>
      <c r="P28" s="369"/>
      <c r="Q28" s="369"/>
      <c r="R28" s="369"/>
      <c r="S28" s="369"/>
      <c r="T28" s="369"/>
      <c r="U28" s="369"/>
      <c r="V28" s="369"/>
      <c r="W28" s="369"/>
      <c r="X28" s="369"/>
      <c r="Y28" s="369"/>
      <c r="Z28" s="369"/>
      <c r="AA28" s="369"/>
      <c r="AB28" s="369"/>
      <c r="AC28" s="369"/>
      <c r="AD28" s="369"/>
      <c r="AE28" s="369"/>
      <c r="AF28" s="369"/>
      <c r="AG28" s="369"/>
      <c r="AH28" s="369"/>
      <c r="AI28" s="369"/>
      <c r="AJ28" s="369"/>
      <c r="AK28" s="369"/>
      <c r="AL28" s="369"/>
      <c r="AM28" s="369"/>
      <c r="AN28" s="369"/>
      <c r="AO28" s="369"/>
      <c r="AP28" s="374"/>
      <c r="AQ28" s="374"/>
      <c r="AR28" s="374"/>
      <c r="AS28" s="374"/>
      <c r="AT28" s="374"/>
    </row>
    <row r="29" spans="2:46" s="9" customFormat="1" ht="15.75" x14ac:dyDescent="0.25">
      <c r="I29" s="10"/>
      <c r="J29" s="10"/>
      <c r="K29" s="10"/>
      <c r="L29" s="10"/>
      <c r="M29" s="10"/>
      <c r="N29" s="10"/>
      <c r="O29" s="10"/>
      <c r="P29" s="11"/>
      <c r="Q29" s="10"/>
      <c r="R29" s="10"/>
      <c r="S29" s="10"/>
      <c r="T29" s="10"/>
      <c r="U29" s="10"/>
      <c r="V29" s="10"/>
      <c r="W29" s="10"/>
      <c r="X29" s="10"/>
      <c r="Y29" s="10"/>
      <c r="Z29" s="10"/>
      <c r="AA29" s="10"/>
      <c r="AB29" s="10"/>
      <c r="AC29" s="10"/>
      <c r="AD29" s="10"/>
      <c r="AE29" s="10"/>
      <c r="AF29" s="10"/>
      <c r="AG29" s="10"/>
      <c r="AH29" s="10"/>
      <c r="AI29" s="10"/>
      <c r="AJ29" s="10"/>
      <c r="AK29" s="10"/>
      <c r="AL29" s="10"/>
      <c r="AM29" s="10"/>
      <c r="AN29" s="10"/>
      <c r="AO29" s="10"/>
      <c r="AP29" s="316"/>
      <c r="AQ29" s="316"/>
      <c r="AR29" s="316"/>
      <c r="AS29" s="316"/>
      <c r="AT29" s="316"/>
    </row>
    <row r="30" spans="2:46" s="9" customFormat="1" ht="15.75" x14ac:dyDescent="0.25">
      <c r="B30" s="9" t="s">
        <v>99</v>
      </c>
      <c r="C30" s="10">
        <v>33</v>
      </c>
      <c r="D30" s="10" t="str">
        <f ca="1">OFFSET('Home Care data'!$B$1,'3. Older People (65+)'!C30,0)</f>
        <v>Scotland</v>
      </c>
      <c r="I30" s="10"/>
      <c r="J30" s="10"/>
      <c r="K30" s="10"/>
      <c r="L30" s="10"/>
      <c r="M30" s="10"/>
      <c r="N30" s="10"/>
      <c r="O30" s="10"/>
      <c r="P30" s="11"/>
      <c r="Q30" s="10"/>
      <c r="R30" s="10"/>
      <c r="S30" s="10"/>
      <c r="T30" s="10"/>
      <c r="U30" s="10"/>
      <c r="V30" s="10"/>
      <c r="W30" s="10"/>
      <c r="X30" s="10"/>
      <c r="Y30" s="10"/>
      <c r="Z30" s="10"/>
      <c r="AA30" s="10"/>
      <c r="AB30" s="10"/>
      <c r="AC30" s="10"/>
      <c r="AD30" s="10"/>
      <c r="AE30" s="10"/>
      <c r="AF30" s="10"/>
      <c r="AG30" s="10"/>
      <c r="AH30" s="10"/>
      <c r="AI30" s="10"/>
      <c r="AJ30" s="10"/>
      <c r="AK30" s="10"/>
      <c r="AL30" s="10"/>
      <c r="AM30" s="10"/>
      <c r="AN30" s="10"/>
      <c r="AO30" s="10"/>
      <c r="AP30" s="316"/>
      <c r="AQ30" s="316"/>
      <c r="AR30" s="316"/>
      <c r="AS30" s="316"/>
      <c r="AT30" s="316"/>
    </row>
    <row r="31" spans="2:46" s="9" customFormat="1" ht="15.75" x14ac:dyDescent="0.25">
      <c r="I31" s="10"/>
      <c r="J31" s="10"/>
      <c r="K31" s="10"/>
      <c r="L31" s="10"/>
      <c r="M31" s="10"/>
      <c r="N31" s="10"/>
      <c r="O31" s="10"/>
      <c r="P31" s="11"/>
      <c r="Q31" s="10"/>
      <c r="R31" s="10"/>
      <c r="S31" s="10"/>
      <c r="T31" s="10"/>
      <c r="U31" s="10"/>
      <c r="V31" s="10"/>
      <c r="W31" s="10"/>
      <c r="X31" s="10"/>
      <c r="Y31" s="10"/>
      <c r="Z31" s="10"/>
      <c r="AA31" s="10"/>
      <c r="AB31" s="10"/>
      <c r="AC31" s="10"/>
      <c r="AD31" s="10"/>
      <c r="AE31" s="10"/>
      <c r="AF31" s="10"/>
      <c r="AG31" s="10"/>
      <c r="AH31" s="10"/>
      <c r="AI31" s="10"/>
      <c r="AJ31" s="10"/>
      <c r="AK31" s="10"/>
      <c r="AL31" s="10"/>
      <c r="AM31" s="10"/>
      <c r="AN31" s="10"/>
      <c r="AO31" s="10"/>
      <c r="AP31" s="316"/>
      <c r="AQ31" s="316"/>
      <c r="AR31" s="316"/>
      <c r="AS31" s="316"/>
      <c r="AT31" s="316"/>
    </row>
    <row r="32" spans="2:46" x14ac:dyDescent="0.2">
      <c r="O32" s="165">
        <v>40</v>
      </c>
      <c r="P32" s="165">
        <v>41</v>
      </c>
      <c r="Q32" s="165">
        <v>42</v>
      </c>
      <c r="R32" s="165">
        <v>43</v>
      </c>
      <c r="S32" s="165">
        <v>44</v>
      </c>
      <c r="T32" s="165">
        <v>45</v>
      </c>
      <c r="U32" s="165">
        <v>46</v>
      </c>
      <c r="V32" s="165">
        <v>47</v>
      </c>
      <c r="W32" s="165">
        <v>48</v>
      </c>
      <c r="X32" s="165">
        <v>49</v>
      </c>
      <c r="Y32" s="165">
        <v>50</v>
      </c>
      <c r="Z32" s="165">
        <v>51</v>
      </c>
      <c r="AA32" s="165">
        <v>52</v>
      </c>
      <c r="AB32" s="165">
        <v>53</v>
      </c>
      <c r="AC32" s="165">
        <v>54</v>
      </c>
    </row>
    <row r="33" spans="14:29" x14ac:dyDescent="0.2">
      <c r="O33" s="165">
        <v>2001</v>
      </c>
      <c r="P33" s="165">
        <v>2002</v>
      </c>
      <c r="Q33" s="165">
        <v>2003</v>
      </c>
      <c r="R33" s="165">
        <v>2004</v>
      </c>
      <c r="S33" s="165">
        <v>2005</v>
      </c>
      <c r="T33" s="165">
        <v>2006</v>
      </c>
      <c r="U33" s="165">
        <v>2007</v>
      </c>
      <c r="V33" s="165">
        <v>2008</v>
      </c>
      <c r="W33" s="165">
        <v>2009</v>
      </c>
      <c r="X33" s="165">
        <v>2010</v>
      </c>
      <c r="Y33" s="165">
        <v>2011</v>
      </c>
      <c r="Z33" s="165">
        <v>2012</v>
      </c>
      <c r="AA33" s="165">
        <v>2013</v>
      </c>
      <c r="AB33" s="165">
        <v>2014</v>
      </c>
      <c r="AC33" s="165">
        <v>2015</v>
      </c>
    </row>
    <row r="34" spans="14:29" x14ac:dyDescent="0.2">
      <c r="N34" s="165" t="s">
        <v>102</v>
      </c>
      <c r="O34" s="166">
        <f ca="1">VLOOKUP($D$30,'Home Care data'!$B$71:$BC$104,'3. Older People (65+)'!O$32,FALSE)</f>
        <v>0</v>
      </c>
      <c r="P34" s="166">
        <f ca="1">VLOOKUP($D$30,'Home Care data'!$B$71:$BC$104,'3. Older People (65+)'!P$32,FALSE)</f>
        <v>0</v>
      </c>
      <c r="Q34" s="166">
        <f ca="1">VLOOKUP($D$30,'Home Care data'!$B$71:$BC$104,'3. Older People (65+)'!Q$32,FALSE)</f>
        <v>0</v>
      </c>
      <c r="R34" s="166">
        <f ca="1">VLOOKUP($D$30,'Home Care data'!$B$71:$BC$104,'3. Older People (65+)'!R$32,FALSE)</f>
        <v>0</v>
      </c>
      <c r="S34" s="166">
        <f ca="1">VLOOKUP($D$30,'Home Care data'!$B$71:$BC$104,'3. Older People (65+)'!S$32,FALSE)</f>
        <v>0</v>
      </c>
      <c r="T34" s="166">
        <f ca="1">VLOOKUP($D$30,'Home Care data'!$B$71:$BC$104,'3. Older People (65+)'!T$32,FALSE)</f>
        <v>0</v>
      </c>
      <c r="U34" s="166">
        <f ca="1">VLOOKUP($D$30,'Home Care data'!$B$71:$BC$104,'3. Older People (65+)'!U$32,FALSE)</f>
        <v>56701</v>
      </c>
      <c r="V34" s="166">
        <f ca="1">VLOOKUP($D$30,'Home Care data'!$B$71:$BC$104,'3. Older People (65+)'!V$32,FALSE)</f>
        <v>55338</v>
      </c>
      <c r="W34" s="166">
        <f ca="1">VLOOKUP($D$30,'Home Care data'!$B$71:$BC$104,'3. Older People (65+)'!W$32,FALSE)</f>
        <v>54718</v>
      </c>
      <c r="X34" s="166">
        <f ca="1">VLOOKUP($D$30,'Home Care data'!$B$71:$BC$104,'3. Older People (65+)'!X$32,FALSE)</f>
        <v>53661</v>
      </c>
      <c r="Y34" s="166">
        <f ca="1">VLOOKUP($D$30,'Home Care data'!$B$71:$BC$104,'3. Older People (65+)'!Y$32,FALSE)</f>
        <v>51731</v>
      </c>
      <c r="Z34" s="166">
        <f ca="1">VLOOKUP($D$30,'Home Care data'!$B$71:$BC$104,'3. Older People (65+)'!Z$32,FALSE)</f>
        <v>51118</v>
      </c>
      <c r="AA34" s="166">
        <f ca="1">VLOOKUP($D$30,'Home Care data'!$B$71:$BC$104,'3. Older People (65+)'!AA$32,FALSE)</f>
        <v>50369</v>
      </c>
      <c r="AB34" s="166">
        <f ca="1">VLOOKUP($D$30,'Home Care data'!$B$71:$BC$104,'3. Older People (65+)'!AB$32,FALSE)</f>
        <v>50442</v>
      </c>
      <c r="AC34" s="166">
        <f ca="1">VLOOKUP($D$30,'Home Care data'!$B$71:$BC$104,'3. Older People (65+)'!AC$32,FALSE)</f>
        <v>49654</v>
      </c>
    </row>
    <row r="35" spans="14:29" x14ac:dyDescent="0.2">
      <c r="N35" s="165" t="s">
        <v>122</v>
      </c>
      <c r="O35" s="166">
        <f ca="1">VLOOKUP($D$30,'Home Care data'!$B$1:$BA$34,'3. Older People (65+)'!O$32,FALSE)</f>
        <v>0</v>
      </c>
      <c r="P35" s="166">
        <f ca="1">VLOOKUP($D$30,'Home Care data'!$B$1:$BA$34,'3. Older People (65+)'!P$32,FALSE)</f>
        <v>0</v>
      </c>
      <c r="Q35" s="166">
        <f ca="1">VLOOKUP($D$30,'Home Care data'!$B$1:$BA$34,'3. Older People (65+)'!Q$32,FALSE)</f>
        <v>0</v>
      </c>
      <c r="R35" s="166">
        <f ca="1">VLOOKUP($D$30,'Home Care data'!$B$1:$BA$34,'3. Older People (65+)'!R$32,FALSE)</f>
        <v>0</v>
      </c>
      <c r="S35" s="166">
        <f ca="1">VLOOKUP($D$30,'Home Care data'!$B$1:$BA$34,'3. Older People (65+)'!S$32,FALSE)</f>
        <v>0</v>
      </c>
      <c r="T35" s="166">
        <f ca="1">VLOOKUP($D$30,'Home Care data'!$B$1:$BA$34,'3. Older People (65+)'!T$32,FALSE)</f>
        <v>0</v>
      </c>
      <c r="U35" s="166">
        <f ca="1">VLOOKUP($D$30,'Home Care data'!$B$1:$BA$34,'3. Older People (65+)'!U$32,FALSE)</f>
        <v>0</v>
      </c>
      <c r="V35" s="166">
        <f ca="1">VLOOKUP($D$30,'Home Care data'!$B$1:$BA$34,'3. Older People (65+)'!V$32,FALSE)</f>
        <v>427568.37</v>
      </c>
      <c r="W35" s="166">
        <f ca="1">VLOOKUP($D$30,'Home Care data'!$B$1:$BA$34,'3. Older People (65+)'!W$32,FALSE)</f>
        <v>424499.2300000001</v>
      </c>
      <c r="X35" s="166">
        <f ca="1">VLOOKUP($D$30,'Home Care data'!$B$1:$BA$34,'3. Older People (65+)'!X$32,FALSE)</f>
        <v>433639.1</v>
      </c>
      <c r="Y35" s="166">
        <f ca="1">VLOOKUP($D$30,'Home Care data'!$B$1:$BA$34,'3. Older People (65+)'!Y$32,FALSE)</f>
        <v>0</v>
      </c>
      <c r="Z35" s="166">
        <f ca="1">VLOOKUP($D$30,'Home Care data'!$B$1:$BA$34,'3. Older People (65+)'!Z$32,FALSE)</f>
        <v>0</v>
      </c>
      <c r="AA35" s="166">
        <f ca="1">VLOOKUP($D$30,'Home Care data'!$B$1:$BA$34,'3. Older People (65+)'!AA$32,FALSE)</f>
        <v>0</v>
      </c>
      <c r="AB35" s="166"/>
      <c r="AC35" s="166"/>
    </row>
    <row r="36" spans="14:29" x14ac:dyDescent="0.2">
      <c r="N36" s="165" t="s">
        <v>622</v>
      </c>
      <c r="O36" s="166"/>
      <c r="P36" s="166"/>
      <c r="Q36" s="166"/>
      <c r="R36" s="166"/>
      <c r="S36" s="166"/>
      <c r="T36" s="166"/>
      <c r="U36" s="166"/>
      <c r="V36" s="166"/>
      <c r="W36" s="166"/>
      <c r="X36" s="166"/>
      <c r="Y36" s="166">
        <f ca="1">VLOOKUP($D$30,'Home Care data'!$B$36:$BC$69,'3. Older People (65+)'!Y$32,FALSE)</f>
        <v>415427.23000000004</v>
      </c>
      <c r="Z36" s="166">
        <f ca="1">VLOOKUP($D$30,'Home Care data'!$B$36:$BC$69,'3. Older People (65+)'!Z$32,FALSE)</f>
        <v>423391.1</v>
      </c>
      <c r="AA36" s="166">
        <f ca="1">VLOOKUP($D$30,'Home Care data'!$B$36:$BC$69,'3. Older People (65+)'!AA$32,FALSE)</f>
        <v>429004.66999999993</v>
      </c>
      <c r="AB36" s="166">
        <f ca="1">VLOOKUP($D$30,'Home Care data'!$B$36:$BC$69,'3. Older People (65+)'!AB$32,FALSE)</f>
        <v>450003.66999999987</v>
      </c>
      <c r="AC36" s="166">
        <f ca="1">VLOOKUP($D$30,'Home Care data'!$B$36:$BC$69,'3. Older People (65+)'!AC$32,FALSE)</f>
        <v>453095.52</v>
      </c>
    </row>
    <row r="38" spans="14:29" x14ac:dyDescent="0.2">
      <c r="P38" s="222"/>
    </row>
    <row r="39" spans="14:29" x14ac:dyDescent="0.2">
      <c r="P39" s="222"/>
    </row>
    <row r="40" spans="14:29" x14ac:dyDescent="0.2">
      <c r="P40" s="222"/>
    </row>
    <row r="41" spans="14:29" x14ac:dyDescent="0.2">
      <c r="P41" s="222"/>
    </row>
    <row r="42" spans="14:29" x14ac:dyDescent="0.2">
      <c r="P42" s="222"/>
    </row>
    <row r="43" spans="14:29" x14ac:dyDescent="0.2">
      <c r="P43" s="222"/>
    </row>
    <row r="44" spans="14:29" x14ac:dyDescent="0.2">
      <c r="P44" s="222"/>
    </row>
    <row r="45" spans="14:29" x14ac:dyDescent="0.2">
      <c r="P45" s="222"/>
    </row>
    <row r="46" spans="14:29" x14ac:dyDescent="0.2">
      <c r="P46" s="222"/>
    </row>
    <row r="47" spans="14:29" x14ac:dyDescent="0.2">
      <c r="P47" s="222"/>
    </row>
    <row r="48" spans="14:29" x14ac:dyDescent="0.2">
      <c r="P48" s="222"/>
    </row>
    <row r="49" spans="2:46" x14ac:dyDescent="0.2">
      <c r="P49" s="222"/>
    </row>
    <row r="50" spans="2:46" x14ac:dyDescent="0.2">
      <c r="P50" s="222"/>
    </row>
    <row r="51" spans="2:46" x14ac:dyDescent="0.2">
      <c r="P51" s="222"/>
    </row>
    <row r="52" spans="2:46" x14ac:dyDescent="0.2">
      <c r="P52" s="222"/>
    </row>
    <row r="53" spans="2:46" ht="15" x14ac:dyDescent="0.25">
      <c r="B53" s="243" t="s">
        <v>667</v>
      </c>
      <c r="P53" s="222"/>
    </row>
    <row r="54" spans="2:46" x14ac:dyDescent="0.2">
      <c r="P54" s="222"/>
    </row>
    <row r="56" spans="2:46" s="367" customFormat="1" ht="18.75" customHeight="1" x14ac:dyDescent="0.2">
      <c r="B56" s="355" t="s">
        <v>717</v>
      </c>
      <c r="G56" s="368"/>
      <c r="I56" s="369"/>
      <c r="J56" s="369"/>
      <c r="K56" s="369"/>
      <c r="L56" s="369"/>
      <c r="M56" s="369"/>
      <c r="N56" s="369"/>
      <c r="O56" s="369"/>
      <c r="P56" s="369"/>
      <c r="Q56" s="369"/>
      <c r="R56" s="369"/>
      <c r="S56" s="369"/>
      <c r="T56" s="369"/>
      <c r="U56" s="369"/>
      <c r="V56" s="369"/>
      <c r="W56" s="369"/>
      <c r="X56" s="369"/>
      <c r="Y56" s="369"/>
      <c r="Z56" s="369"/>
      <c r="AA56" s="369"/>
      <c r="AB56" s="369"/>
      <c r="AC56" s="369"/>
      <c r="AD56" s="369"/>
      <c r="AE56" s="369"/>
      <c r="AF56" s="369"/>
      <c r="AG56" s="369"/>
      <c r="AH56" s="369"/>
      <c r="AI56" s="369"/>
      <c r="AJ56" s="369"/>
      <c r="AK56" s="369"/>
      <c r="AL56" s="369"/>
      <c r="AM56" s="369"/>
      <c r="AN56" s="369"/>
      <c r="AO56" s="369"/>
      <c r="AP56" s="374"/>
      <c r="AQ56" s="374"/>
      <c r="AR56" s="374"/>
      <c r="AS56" s="374"/>
      <c r="AT56" s="374"/>
    </row>
    <row r="57" spans="2:46" s="9" customFormat="1" ht="15.75" x14ac:dyDescent="0.25">
      <c r="I57" s="10"/>
      <c r="J57" s="10"/>
      <c r="K57" s="10"/>
      <c r="L57" s="10"/>
      <c r="M57" s="10"/>
      <c r="N57" s="10"/>
      <c r="O57" s="10"/>
      <c r="P57" s="11"/>
      <c r="Q57" s="10"/>
      <c r="R57" s="10"/>
      <c r="S57" s="10"/>
      <c r="T57" s="10"/>
      <c r="U57" s="10"/>
      <c r="V57" s="10"/>
      <c r="W57" s="10"/>
      <c r="X57" s="10"/>
      <c r="Y57" s="10"/>
      <c r="Z57" s="10"/>
      <c r="AA57" s="10"/>
      <c r="AB57" s="10"/>
      <c r="AC57" s="10"/>
      <c r="AD57" s="10"/>
      <c r="AE57" s="10"/>
      <c r="AF57" s="10"/>
      <c r="AG57" s="10"/>
      <c r="AH57" s="10"/>
      <c r="AI57" s="10"/>
      <c r="AJ57" s="10"/>
      <c r="AK57" s="10"/>
      <c r="AL57" s="10"/>
      <c r="AM57" s="10"/>
      <c r="AN57" s="10"/>
      <c r="AO57" s="10"/>
      <c r="AP57" s="316"/>
      <c r="AQ57" s="316"/>
      <c r="AR57" s="316"/>
      <c r="AS57" s="316"/>
      <c r="AT57" s="316"/>
    </row>
    <row r="58" spans="2:46" s="9" customFormat="1" ht="15.75" x14ac:dyDescent="0.25">
      <c r="B58" s="9" t="s">
        <v>99</v>
      </c>
      <c r="C58" s="9">
        <v>33</v>
      </c>
      <c r="D58" s="10" t="str">
        <f ca="1">OFFSET('Home Care data'!$B$1,'3. Older People (65+)'!C58,0)</f>
        <v>Scotland</v>
      </c>
      <c r="E58" s="10"/>
      <c r="F58" s="10"/>
      <c r="G58" s="10">
        <v>3</v>
      </c>
      <c r="H58" s="10">
        <f ca="1">OFFSET('Summary Data'!$B$467,G58,0)</f>
        <v>2015</v>
      </c>
      <c r="I58" s="10"/>
      <c r="J58" s="10"/>
      <c r="K58" s="10"/>
      <c r="L58" s="10"/>
      <c r="M58" s="10">
        <f ca="1">SUM(M61:M62)</f>
        <v>0.65021951907197806</v>
      </c>
      <c r="N58" s="10"/>
      <c r="O58" s="10"/>
      <c r="P58" s="11"/>
      <c r="Q58" s="10"/>
      <c r="R58" s="10"/>
      <c r="S58" s="10"/>
      <c r="T58" s="10"/>
      <c r="U58" s="10"/>
      <c r="V58" s="10"/>
      <c r="W58" s="10"/>
      <c r="X58" s="10"/>
      <c r="Y58" s="10"/>
      <c r="Z58" s="10"/>
      <c r="AA58" s="10"/>
      <c r="AB58" s="10"/>
      <c r="AC58" s="10"/>
      <c r="AD58" s="10"/>
      <c r="AE58" s="10"/>
      <c r="AF58" s="10"/>
      <c r="AG58" s="10"/>
      <c r="AH58" s="10"/>
      <c r="AI58" s="10"/>
      <c r="AJ58" s="10"/>
      <c r="AK58" s="10"/>
      <c r="AL58" s="10"/>
      <c r="AM58" s="10"/>
      <c r="AN58" s="10"/>
      <c r="AO58" s="10"/>
      <c r="AP58" s="316"/>
      <c r="AQ58" s="316"/>
      <c r="AR58" s="316"/>
      <c r="AS58" s="316"/>
      <c r="AT58" s="316"/>
    </row>
    <row r="59" spans="2:46" ht="15.75" x14ac:dyDescent="0.25">
      <c r="F59" s="9"/>
      <c r="G59" s="9"/>
      <c r="H59" s="9"/>
    </row>
    <row r="60" spans="2:46" x14ac:dyDescent="0.2">
      <c r="N60" s="223" t="s">
        <v>25</v>
      </c>
      <c r="O60" s="223"/>
    </row>
    <row r="61" spans="2:46" x14ac:dyDescent="0.2">
      <c r="M61" s="165">
        <f ca="1">O61/O$72</f>
        <v>0.35370765698634549</v>
      </c>
      <c r="N61" s="165" t="s">
        <v>26</v>
      </c>
      <c r="O61" s="165">
        <f ca="1">VLOOKUP($H$58&amp;$D$58,'Home Care data'!$A$179:$AM$277,'3. Older People (65+)'!P61,FALSE)</f>
        <v>17563</v>
      </c>
      <c r="P61" s="165">
        <v>16</v>
      </c>
    </row>
    <row r="62" spans="2:46" x14ac:dyDescent="0.2">
      <c r="M62" s="165">
        <f ca="1">O62/O$72</f>
        <v>0.29651186208563257</v>
      </c>
      <c r="N62" s="165" t="s">
        <v>27</v>
      </c>
      <c r="O62" s="165">
        <f ca="1">VLOOKUP($H$58&amp;$D$58,'Home Care data'!$A$179:$AM$277,'3. Older People (65+)'!P62,FALSE)</f>
        <v>14723</v>
      </c>
      <c r="P62" s="165">
        <v>17</v>
      </c>
    </row>
    <row r="63" spans="2:46" x14ac:dyDescent="0.2">
      <c r="M63" s="165">
        <f ca="1">O63/O$72</f>
        <v>0.18808152414709792</v>
      </c>
      <c r="N63" s="165" t="s">
        <v>28</v>
      </c>
      <c r="O63" s="165">
        <f ca="1">VLOOKUP($H$58&amp;$D$58,'Home Care data'!$A$179:$AM$277,'3. Older People (65+)'!P63,FALSE)</f>
        <v>9339</v>
      </c>
      <c r="P63" s="165">
        <v>18</v>
      </c>
    </row>
    <row r="64" spans="2:46" x14ac:dyDescent="0.2">
      <c r="N64" s="165" t="s">
        <v>29</v>
      </c>
      <c r="O64" s="165">
        <f ca="1">VLOOKUP($H$58&amp;$D$58,'Home Care data'!$A$179:$AM$277,'3. Older People (65+)'!P64,FALSE)</f>
        <v>4458</v>
      </c>
      <c r="P64" s="165">
        <v>19</v>
      </c>
    </row>
    <row r="65" spans="2:16" x14ac:dyDescent="0.2">
      <c r="M65" s="165">
        <f ca="1">SUM(O65:O71)/O72</f>
        <v>7.1917670278326018E-2</v>
      </c>
      <c r="N65" s="165" t="s">
        <v>30</v>
      </c>
      <c r="O65" s="165">
        <f ca="1">VLOOKUP($H$58&amp;$D$58,'Home Care data'!$A$179:$AM$277,'3. Older People (65+)'!P65,FALSE)</f>
        <v>1320</v>
      </c>
      <c r="P65" s="165">
        <v>20</v>
      </c>
    </row>
    <row r="66" spans="2:16" x14ac:dyDescent="0.2">
      <c r="N66" s="165" t="s">
        <v>31</v>
      </c>
      <c r="O66" s="165">
        <f ca="1">VLOOKUP($H$58&amp;$D$58,'Home Care data'!$A$179:$AM$277,'3. Older People (65+)'!P66,FALSE)</f>
        <v>934</v>
      </c>
      <c r="P66" s="165">
        <v>21</v>
      </c>
    </row>
    <row r="67" spans="2:16" x14ac:dyDescent="0.2">
      <c r="B67" s="284"/>
      <c r="N67" s="165" t="s">
        <v>32</v>
      </c>
      <c r="O67" s="165">
        <f ca="1">VLOOKUP($H$58&amp;$D$58,'Home Care data'!$A$179:$AM$277,'3. Older People (65+)'!P67,FALSE)</f>
        <v>410</v>
      </c>
      <c r="P67" s="165">
        <v>22</v>
      </c>
    </row>
    <row r="68" spans="2:16" x14ac:dyDescent="0.2">
      <c r="N68" s="165" t="s">
        <v>33</v>
      </c>
      <c r="O68" s="165">
        <f ca="1">VLOOKUP($H$58&amp;$D$58,'Home Care data'!$A$179:$AM$277,'3. Older People (65+)'!P68,FALSE)</f>
        <v>336</v>
      </c>
      <c r="P68" s="165">
        <v>23</v>
      </c>
    </row>
    <row r="69" spans="2:16" x14ac:dyDescent="0.2">
      <c r="N69" s="165" t="s">
        <v>34</v>
      </c>
      <c r="O69" s="165">
        <f ca="1">VLOOKUP($H$58&amp;$D$58,'Home Care data'!$A$179:$AM$277,'3. Older People (65+)'!P69,FALSE)</f>
        <v>133</v>
      </c>
      <c r="P69" s="165">
        <v>24</v>
      </c>
    </row>
    <row r="70" spans="2:16" x14ac:dyDescent="0.2">
      <c r="N70" s="165" t="s">
        <v>35</v>
      </c>
      <c r="O70" s="165">
        <f ca="1">VLOOKUP($H$58&amp;$D$58,'Home Care data'!$A$179:$AM$277,'3. Older People (65+)'!P70,FALSE)</f>
        <v>97</v>
      </c>
      <c r="P70" s="165">
        <v>25</v>
      </c>
    </row>
    <row r="71" spans="2:16" x14ac:dyDescent="0.2">
      <c r="N71" s="165" t="s">
        <v>671</v>
      </c>
      <c r="O71" s="165">
        <f ca="1">VLOOKUP($H$58&amp;$D$58,'Home Care data'!$A$179:$AM$277,'3. Older People (65+)'!P71,FALSE)</f>
        <v>341</v>
      </c>
      <c r="P71" s="165">
        <v>26</v>
      </c>
    </row>
    <row r="72" spans="2:16" x14ac:dyDescent="0.2">
      <c r="N72" s="165" t="s">
        <v>7</v>
      </c>
      <c r="O72" s="165">
        <f ca="1">VLOOKUP($H$58&amp;$D$58,'Home Care data'!$A$179:$AM$277,'3. Older People (65+)'!P72,FALSE)</f>
        <v>49654</v>
      </c>
      <c r="P72" s="165">
        <v>27</v>
      </c>
    </row>
    <row r="88" spans="2:46" s="367" customFormat="1" ht="18.75" customHeight="1" x14ac:dyDescent="0.2">
      <c r="B88" s="355" t="s">
        <v>718</v>
      </c>
      <c r="G88" s="368"/>
      <c r="I88" s="369"/>
      <c r="J88" s="369"/>
      <c r="K88" s="369"/>
      <c r="L88" s="369"/>
      <c r="M88" s="369"/>
      <c r="N88" s="369"/>
      <c r="O88" s="373"/>
      <c r="P88" s="373"/>
      <c r="Q88" s="373"/>
      <c r="R88" s="369"/>
      <c r="S88" s="369"/>
      <c r="T88" s="369"/>
      <c r="U88" s="369"/>
      <c r="V88" s="369"/>
      <c r="W88" s="369"/>
      <c r="X88" s="369"/>
      <c r="Y88" s="369"/>
      <c r="Z88" s="369"/>
      <c r="AA88" s="369"/>
      <c r="AB88" s="369"/>
      <c r="AC88" s="369"/>
      <c r="AD88" s="369"/>
      <c r="AE88" s="369"/>
      <c r="AF88" s="369"/>
      <c r="AG88" s="369"/>
      <c r="AH88" s="369"/>
      <c r="AI88" s="369"/>
      <c r="AJ88" s="369"/>
      <c r="AK88" s="369"/>
      <c r="AL88" s="369"/>
      <c r="AM88" s="369"/>
      <c r="AN88" s="369"/>
      <c r="AO88" s="369"/>
      <c r="AP88" s="374"/>
      <c r="AQ88" s="374"/>
      <c r="AR88" s="374"/>
      <c r="AS88" s="374"/>
      <c r="AT88" s="374"/>
    </row>
    <row r="89" spans="2:46" s="9" customFormat="1" ht="15.75" x14ac:dyDescent="0.25">
      <c r="I89" s="10"/>
      <c r="J89" s="10"/>
      <c r="K89" s="10"/>
      <c r="L89" s="10"/>
      <c r="M89" s="10"/>
      <c r="N89" s="10"/>
      <c r="O89" s="165"/>
      <c r="P89" s="165"/>
      <c r="Q89" s="165"/>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316"/>
      <c r="AQ89" s="316"/>
      <c r="AR89" s="316"/>
      <c r="AS89" s="316"/>
      <c r="AT89" s="316"/>
    </row>
    <row r="90" spans="2:46" s="9" customFormat="1" ht="15.75" x14ac:dyDescent="0.25">
      <c r="B90" s="9" t="s">
        <v>99</v>
      </c>
      <c r="C90" s="10">
        <v>2</v>
      </c>
      <c r="D90" s="10" t="str">
        <f ca="1">OFFSET('Home Care data'!$B$1,'3. Older People (65+)'!C90,0)</f>
        <v>Aberdeenshire</v>
      </c>
      <c r="E90" s="10"/>
      <c r="F90" s="10" t="s">
        <v>670</v>
      </c>
      <c r="G90" s="10">
        <v>3</v>
      </c>
      <c r="H90" s="10">
        <f ca="1">OFFSET('Summary Data'!$B$467,G90,0)</f>
        <v>2015</v>
      </c>
      <c r="I90" s="10"/>
      <c r="J90" s="10"/>
      <c r="K90" s="10"/>
      <c r="L90" s="10"/>
      <c r="M90" s="10"/>
      <c r="N90" s="10"/>
      <c r="O90" s="165"/>
      <c r="P90" s="165"/>
      <c r="Q90" s="165"/>
      <c r="R90" s="10"/>
      <c r="S90" s="10"/>
      <c r="T90" s="10"/>
      <c r="U90" s="10"/>
      <c r="V90" s="10"/>
      <c r="W90" s="10"/>
      <c r="X90" s="10"/>
      <c r="Y90" s="10"/>
      <c r="Z90" s="10"/>
      <c r="AA90" s="10"/>
      <c r="AB90" s="10"/>
      <c r="AC90" s="10"/>
      <c r="AD90" s="10"/>
      <c r="AE90" s="10"/>
      <c r="AF90" s="10"/>
      <c r="AG90" s="10"/>
      <c r="AH90" s="10"/>
      <c r="AI90" s="10"/>
      <c r="AJ90" s="10"/>
      <c r="AK90" s="10"/>
      <c r="AL90" s="10"/>
      <c r="AM90" s="10"/>
      <c r="AN90" s="10"/>
      <c r="AO90" s="10"/>
      <c r="AP90" s="316"/>
      <c r="AQ90" s="316"/>
      <c r="AR90" s="316"/>
      <c r="AS90" s="316"/>
      <c r="AT90" s="316"/>
    </row>
    <row r="91" spans="2:46" ht="15.75" x14ac:dyDescent="0.25">
      <c r="F91" s="9"/>
      <c r="G91" s="9"/>
      <c r="H91" s="9"/>
    </row>
    <row r="93" spans="2:46" ht="30" customHeight="1" x14ac:dyDescent="0.2">
      <c r="B93" s="297" t="s">
        <v>125</v>
      </c>
      <c r="C93" s="450" t="s">
        <v>41</v>
      </c>
      <c r="D93" s="451"/>
      <c r="E93" s="450" t="s">
        <v>96</v>
      </c>
      <c r="F93" s="451"/>
      <c r="G93" s="299" t="s">
        <v>688</v>
      </c>
      <c r="H93" s="299" t="s">
        <v>689</v>
      </c>
    </row>
    <row r="94" spans="2:46" s="285" customFormat="1" ht="15" customHeight="1" x14ac:dyDescent="0.2">
      <c r="B94" s="290" t="s">
        <v>86</v>
      </c>
      <c r="C94" s="291">
        <f ca="1">MROUND(VLOOKUP($H$90&amp;$D$90,'Home Care data'!$C$715:$AU$813,'3. Older People (65+)'!O94,FALSE),10)</f>
        <v>1090</v>
      </c>
      <c r="D94" s="292">
        <f t="shared" ref="D94:D100" ca="1" si="1">C94/$C$100</f>
        <v>0.60555555555555551</v>
      </c>
      <c r="E94" s="291">
        <f ca="1">MROUND(VLOOKUP($H$90&amp;$D$90,'Home Care data'!$C$715:$AU$813,'3. Older People (65+)'!Q94,FALSE),100)</f>
        <v>7100</v>
      </c>
      <c r="F94" s="292">
        <f t="shared" ref="F94:F100" ca="1" si="2">E94/$E$100</f>
        <v>0.50354609929078009</v>
      </c>
      <c r="G94" s="293">
        <f ca="1">VLOOKUP($H$90&amp;$D$90,'Home Care data'!$A$970:$R$1068,'3. Older People (65+)'!T94,FALSE)</f>
        <v>6.5</v>
      </c>
      <c r="H94" s="293">
        <f ca="1">VLOOKUP($H$90&amp;$D$90,'Home Care data'!$A$970:$R$1068,'3. Older People (65+)'!U94,FALSE)</f>
        <v>5.75</v>
      </c>
      <c r="I94" s="390"/>
      <c r="J94" s="168"/>
      <c r="K94" s="168"/>
      <c r="L94" s="168"/>
      <c r="M94" s="168"/>
      <c r="N94" s="168"/>
      <c r="O94" s="168">
        <v>18</v>
      </c>
      <c r="P94" s="168"/>
      <c r="Q94" s="168">
        <v>25</v>
      </c>
      <c r="R94" s="168"/>
      <c r="S94" s="168"/>
      <c r="T94" s="168">
        <v>5</v>
      </c>
      <c r="U94" s="168">
        <v>12</v>
      </c>
      <c r="V94" s="168"/>
      <c r="W94" s="168"/>
      <c r="X94" s="168"/>
      <c r="Y94" s="168"/>
      <c r="Z94" s="168"/>
      <c r="AA94" s="168"/>
      <c r="AB94" s="168"/>
      <c r="AC94" s="168"/>
      <c r="AD94" s="168"/>
      <c r="AE94" s="168"/>
      <c r="AF94" s="168"/>
      <c r="AG94" s="168"/>
      <c r="AH94" s="168"/>
      <c r="AI94" s="168"/>
      <c r="AJ94" s="168"/>
      <c r="AK94" s="168"/>
      <c r="AL94" s="168"/>
      <c r="AM94" s="168"/>
      <c r="AN94" s="168"/>
      <c r="AO94" s="168"/>
      <c r="AP94" s="317"/>
      <c r="AQ94" s="317"/>
      <c r="AR94" s="317"/>
      <c r="AS94" s="317"/>
      <c r="AT94" s="317"/>
    </row>
    <row r="95" spans="2:46" s="285" customFormat="1" ht="15" customHeight="1" x14ac:dyDescent="0.2">
      <c r="B95" s="290" t="s">
        <v>82</v>
      </c>
      <c r="C95" s="291">
        <f ca="1">MROUND(VLOOKUP($H$90&amp;$D$90,'Home Care data'!$C$715:$AU$813,'3. Older People (65+)'!O95,FALSE),10)</f>
        <v>570</v>
      </c>
      <c r="D95" s="292">
        <f t="shared" ca="1" si="1"/>
        <v>0.31666666666666665</v>
      </c>
      <c r="E95" s="291">
        <f ca="1">MROUND(VLOOKUP($H$90&amp;$D$90,'Home Care data'!$C$715:$AU$813,'3. Older People (65+)'!Q95,FALSE),100)</f>
        <v>5200</v>
      </c>
      <c r="F95" s="292">
        <f t="shared" ca="1" si="2"/>
        <v>0.36879432624113473</v>
      </c>
      <c r="G95" s="293">
        <f ca="1">VLOOKUP($H$90&amp;$D$90,'Home Care data'!$A$970:$R$1068,'3. Older People (65+)'!T95,FALSE)</f>
        <v>9.11</v>
      </c>
      <c r="H95" s="293">
        <f ca="1">VLOOKUP($H$90&amp;$D$90,'Home Care data'!$A$970:$R$1068,'3. Older People (65+)'!U95,FALSE)</f>
        <v>7</v>
      </c>
      <c r="I95" s="168"/>
      <c r="J95" s="168"/>
      <c r="K95" s="168"/>
      <c r="L95" s="168"/>
      <c r="M95" s="168"/>
      <c r="N95" s="168"/>
      <c r="O95" s="168">
        <v>19</v>
      </c>
      <c r="P95" s="168"/>
      <c r="Q95" s="168">
        <v>26</v>
      </c>
      <c r="R95" s="168"/>
      <c r="S95" s="168"/>
      <c r="T95" s="168">
        <v>6</v>
      </c>
      <c r="U95" s="168">
        <v>13</v>
      </c>
      <c r="V95" s="168"/>
      <c r="W95" s="168"/>
      <c r="X95" s="168"/>
      <c r="Y95" s="168"/>
      <c r="Z95" s="168"/>
      <c r="AA95" s="168"/>
      <c r="AB95" s="168"/>
      <c r="AC95" s="168"/>
      <c r="AD95" s="168"/>
      <c r="AE95" s="168"/>
      <c r="AF95" s="168"/>
      <c r="AG95" s="168"/>
      <c r="AH95" s="168"/>
      <c r="AI95" s="168"/>
      <c r="AJ95" s="168"/>
      <c r="AK95" s="168"/>
      <c r="AL95" s="168"/>
      <c r="AM95" s="168"/>
      <c r="AN95" s="168"/>
      <c r="AO95" s="168"/>
      <c r="AP95" s="317"/>
      <c r="AQ95" s="317"/>
      <c r="AR95" s="317"/>
      <c r="AS95" s="317"/>
      <c r="AT95" s="317"/>
    </row>
    <row r="96" spans="2:46" s="285" customFormat="1" ht="15" customHeight="1" x14ac:dyDescent="0.2">
      <c r="B96" s="290" t="s">
        <v>83</v>
      </c>
      <c r="C96" s="291">
        <f ca="1">MROUND(VLOOKUP($H$90&amp;$D$90,'Home Care data'!$C$715:$AU$813,'3. Older People (65+)'!O96,FALSE),10)</f>
        <v>0</v>
      </c>
      <c r="D96" s="292">
        <f t="shared" ca="1" si="1"/>
        <v>0</v>
      </c>
      <c r="E96" s="291">
        <f ca="1">MROUND(VLOOKUP($H$90&amp;$D$90,'Home Care data'!$C$715:$AU$813,'3. Older People (65+)'!Q96,FALSE),100)</f>
        <v>0</v>
      </c>
      <c r="F96" s="292">
        <f t="shared" ca="1" si="2"/>
        <v>0</v>
      </c>
      <c r="G96" s="293">
        <f ca="1">VLOOKUP($H$90&amp;$D$90,'Home Care data'!$A$970:$R$1068,'3. Older People (65+)'!T96,FALSE)</f>
        <v>0</v>
      </c>
      <c r="H96" s="293">
        <f ca="1">VLOOKUP($H$90&amp;$D$90,'Home Care data'!$A$970:$R$1068,'3. Older People (65+)'!U96,FALSE)</f>
        <v>0</v>
      </c>
      <c r="I96" s="168"/>
      <c r="J96" s="168"/>
      <c r="K96" s="168"/>
      <c r="L96" s="168"/>
      <c r="M96" s="168"/>
      <c r="N96" s="168"/>
      <c r="O96" s="168">
        <v>20</v>
      </c>
      <c r="P96" s="168"/>
      <c r="Q96" s="168">
        <v>27</v>
      </c>
      <c r="R96" s="168"/>
      <c r="S96" s="168"/>
      <c r="T96" s="168">
        <v>7</v>
      </c>
      <c r="U96" s="168">
        <v>14</v>
      </c>
      <c r="V96" s="168"/>
      <c r="W96" s="168"/>
      <c r="X96" s="168"/>
      <c r="Y96" s="168"/>
      <c r="Z96" s="168"/>
      <c r="AA96" s="168"/>
      <c r="AB96" s="168"/>
      <c r="AC96" s="168"/>
      <c r="AD96" s="168"/>
      <c r="AE96" s="168"/>
      <c r="AF96" s="168"/>
      <c r="AG96" s="168"/>
      <c r="AH96" s="168"/>
      <c r="AI96" s="168"/>
      <c r="AJ96" s="168"/>
      <c r="AK96" s="168"/>
      <c r="AL96" s="168"/>
      <c r="AM96" s="168"/>
      <c r="AN96" s="168"/>
      <c r="AO96" s="168"/>
      <c r="AP96" s="317"/>
      <c r="AQ96" s="317"/>
      <c r="AR96" s="317"/>
      <c r="AS96" s="317"/>
      <c r="AT96" s="317"/>
    </row>
    <row r="97" spans="2:46" s="285" customFormat="1" ht="15" customHeight="1" x14ac:dyDescent="0.2">
      <c r="B97" s="290" t="s">
        <v>84</v>
      </c>
      <c r="C97" s="291">
        <f ca="1">MROUND(VLOOKUP($H$90&amp;$D$90,'Home Care data'!$C$715:$AU$813,'3. Older People (65+)'!O97,FALSE),10)</f>
        <v>140</v>
      </c>
      <c r="D97" s="292">
        <f t="shared" ca="1" si="1"/>
        <v>7.7777777777777779E-2</v>
      </c>
      <c r="E97" s="291">
        <f ca="1">MROUND(VLOOKUP($H$90&amp;$D$90,'Home Care data'!$C$715:$AU$813,'3. Older People (65+)'!Q97,FALSE),100)</f>
        <v>1900</v>
      </c>
      <c r="F97" s="292">
        <f t="shared" ca="1" si="2"/>
        <v>0.13475177304964539</v>
      </c>
      <c r="G97" s="293">
        <f ca="1">VLOOKUP($H$90&amp;$D$90,'Home Care data'!$A$970:$R$1068,'3. Older People (65+)'!T97,FALSE)</f>
        <v>12.96</v>
      </c>
      <c r="H97" s="293">
        <f ca="1">VLOOKUP($H$90&amp;$D$90,'Home Care data'!$A$970:$R$1068,'3. Older People (65+)'!U97,FALSE)</f>
        <v>11</v>
      </c>
      <c r="I97" s="168"/>
      <c r="J97" s="168"/>
      <c r="K97" s="168"/>
      <c r="L97" s="168"/>
      <c r="M97" s="168"/>
      <c r="N97" s="168"/>
      <c r="O97" s="168">
        <v>21</v>
      </c>
      <c r="P97" s="168"/>
      <c r="Q97" s="168">
        <v>28</v>
      </c>
      <c r="R97" s="168"/>
      <c r="S97" s="168"/>
      <c r="T97" s="168">
        <v>8</v>
      </c>
      <c r="U97" s="168">
        <v>15</v>
      </c>
      <c r="V97" s="168"/>
      <c r="W97" s="168"/>
      <c r="X97" s="168"/>
      <c r="Y97" s="168"/>
      <c r="Z97" s="168"/>
      <c r="AA97" s="168"/>
      <c r="AB97" s="168"/>
      <c r="AC97" s="168"/>
      <c r="AD97" s="168"/>
      <c r="AE97" s="168"/>
      <c r="AF97" s="168"/>
      <c r="AG97" s="168"/>
      <c r="AH97" s="168"/>
      <c r="AI97" s="168"/>
      <c r="AJ97" s="168"/>
      <c r="AK97" s="168"/>
      <c r="AL97" s="168"/>
      <c r="AM97" s="168"/>
      <c r="AN97" s="168"/>
      <c r="AO97" s="168"/>
      <c r="AP97" s="317"/>
      <c r="AQ97" s="317"/>
      <c r="AR97" s="317"/>
      <c r="AS97" s="317"/>
      <c r="AT97" s="317"/>
    </row>
    <row r="98" spans="2:46" s="285" customFormat="1" ht="15" customHeight="1" x14ac:dyDescent="0.2">
      <c r="B98" s="290" t="s">
        <v>85</v>
      </c>
      <c r="C98" s="291">
        <f ca="1">MROUND(VLOOKUP($H$90&amp;$D$90,'Home Care data'!$C$715:$AU$813,'3. Older People (65+)'!O98,FALSE),10)</f>
        <v>0</v>
      </c>
      <c r="D98" s="292">
        <f t="shared" ca="1" si="1"/>
        <v>0</v>
      </c>
      <c r="E98" s="291">
        <f ca="1">MROUND(VLOOKUP($H$90&amp;$D$90,'Home Care data'!$C$715:$AU$813,'3. Older People (65+)'!Q98,FALSE),100)</f>
        <v>0</v>
      </c>
      <c r="F98" s="292">
        <f t="shared" ca="1" si="2"/>
        <v>0</v>
      </c>
      <c r="G98" s="293">
        <f ca="1">VLOOKUP($H$90&amp;$D$90,'Home Care data'!$A$970:$R$1068,'3. Older People (65+)'!T98,FALSE)</f>
        <v>0</v>
      </c>
      <c r="H98" s="293">
        <f ca="1">VLOOKUP($H$90&amp;$D$90,'Home Care data'!$A$970:$R$1068,'3. Older People (65+)'!U98,FALSE)</f>
        <v>0</v>
      </c>
      <c r="I98" s="168"/>
      <c r="J98" s="168"/>
      <c r="K98" s="168"/>
      <c r="L98" s="168"/>
      <c r="M98" s="168"/>
      <c r="N98" s="168"/>
      <c r="O98" s="168">
        <v>22</v>
      </c>
      <c r="P98" s="168"/>
      <c r="Q98" s="168">
        <v>29</v>
      </c>
      <c r="R98" s="168"/>
      <c r="S98" s="168"/>
      <c r="T98" s="168">
        <v>9</v>
      </c>
      <c r="U98" s="168">
        <v>16</v>
      </c>
      <c r="V98" s="168"/>
      <c r="W98" s="168"/>
      <c r="X98" s="168"/>
      <c r="Y98" s="168"/>
      <c r="Z98" s="168"/>
      <c r="AA98" s="168"/>
      <c r="AB98" s="168"/>
      <c r="AC98" s="168"/>
      <c r="AD98" s="168"/>
      <c r="AE98" s="168"/>
      <c r="AF98" s="168"/>
      <c r="AG98" s="168"/>
      <c r="AH98" s="168"/>
      <c r="AI98" s="168"/>
      <c r="AJ98" s="168"/>
      <c r="AK98" s="168"/>
      <c r="AL98" s="168"/>
      <c r="AM98" s="168"/>
      <c r="AN98" s="168"/>
      <c r="AO98" s="168"/>
      <c r="AP98" s="317"/>
      <c r="AQ98" s="317"/>
      <c r="AR98" s="317"/>
      <c r="AS98" s="317"/>
      <c r="AT98" s="317"/>
    </row>
    <row r="99" spans="2:46" s="285" customFormat="1" ht="15" customHeight="1" x14ac:dyDescent="0.2">
      <c r="B99" s="290" t="s">
        <v>598</v>
      </c>
      <c r="C99" s="291">
        <f ca="1">MROUND(VLOOKUP($H$90&amp;$D$90,'Home Care data'!$C$715:$AU$813,'3. Older People (65+)'!O99,FALSE),10)</f>
        <v>0</v>
      </c>
      <c r="D99" s="292">
        <f t="shared" ca="1" si="1"/>
        <v>0</v>
      </c>
      <c r="E99" s="291">
        <f ca="1">MROUND(VLOOKUP($H$90&amp;$D$90,'Home Care data'!$C$715:$AU$813,'3. Older People (65+)'!Q99,FALSE),100)</f>
        <v>0</v>
      </c>
      <c r="F99" s="292">
        <f t="shared" ca="1" si="2"/>
        <v>0</v>
      </c>
      <c r="G99" s="293">
        <f ca="1">VLOOKUP($H$90&amp;$D$90,'Home Care data'!$A$970:$R$1068,'3. Older People (65+)'!T99,FALSE)</f>
        <v>0</v>
      </c>
      <c r="H99" s="293">
        <f ca="1">VLOOKUP($H$90&amp;$D$90,'Home Care data'!$A$970:$R$1068,'3. Older People (65+)'!U99,FALSE)</f>
        <v>0</v>
      </c>
      <c r="I99" s="168"/>
      <c r="J99" s="168"/>
      <c r="K99" s="168"/>
      <c r="L99" s="168"/>
      <c r="M99" s="168"/>
      <c r="N99" s="168"/>
      <c r="O99" s="168">
        <v>23</v>
      </c>
      <c r="P99" s="168"/>
      <c r="Q99" s="168">
        <v>30</v>
      </c>
      <c r="R99" s="168"/>
      <c r="S99" s="168"/>
      <c r="T99" s="168">
        <v>10</v>
      </c>
      <c r="U99" s="168">
        <v>17</v>
      </c>
      <c r="V99" s="168"/>
      <c r="W99" s="168"/>
      <c r="X99" s="168"/>
      <c r="Y99" s="168"/>
      <c r="Z99" s="168"/>
      <c r="AA99" s="168"/>
      <c r="AB99" s="168"/>
      <c r="AC99" s="168"/>
      <c r="AD99" s="168"/>
      <c r="AE99" s="168"/>
      <c r="AF99" s="168"/>
      <c r="AG99" s="168"/>
      <c r="AH99" s="168"/>
      <c r="AI99" s="168"/>
      <c r="AJ99" s="168"/>
      <c r="AK99" s="168"/>
      <c r="AL99" s="168"/>
      <c r="AM99" s="168"/>
      <c r="AN99" s="168"/>
      <c r="AO99" s="168"/>
      <c r="AP99" s="317"/>
      <c r="AQ99" s="317"/>
      <c r="AR99" s="317"/>
      <c r="AS99" s="317"/>
      <c r="AT99" s="317"/>
    </row>
    <row r="100" spans="2:46" s="285" customFormat="1" ht="15" customHeight="1" x14ac:dyDescent="0.2">
      <c r="B100" s="294" t="s">
        <v>7</v>
      </c>
      <c r="C100" s="295">
        <f ca="1">MROUND(VLOOKUP($H$90&amp;$D$90,'Home Care data'!$C$715:$AU$813,'3. Older People (65+)'!O100,FALSE),10)</f>
        <v>1800</v>
      </c>
      <c r="D100" s="296">
        <f t="shared" ca="1" si="1"/>
        <v>1</v>
      </c>
      <c r="E100" s="295">
        <f ca="1">MROUND(VLOOKUP($H$90&amp;$D$90,'Home Care data'!$C$715:$AU$813,'3. Older People (65+)'!Q100,FALSE),100)</f>
        <v>14100</v>
      </c>
      <c r="F100" s="296">
        <f t="shared" ca="1" si="2"/>
        <v>1</v>
      </c>
      <c r="G100" s="293">
        <f ca="1">VLOOKUP($H$90&amp;$D$90,'Home Care data'!$A$970:$R$1068,'3. Older People (65+)'!T100,FALSE)</f>
        <v>7.83</v>
      </c>
      <c r="H100" s="293">
        <f ca="1">VLOOKUP($H$90&amp;$D$90,'Home Care data'!$A$970:$R$1068,'3. Older People (65+)'!U100,FALSE)</f>
        <v>7</v>
      </c>
      <c r="I100" s="168"/>
      <c r="J100" s="168"/>
      <c r="K100" s="168"/>
      <c r="L100" s="168"/>
      <c r="M100" s="168"/>
      <c r="N100" s="168"/>
      <c r="O100" s="168">
        <v>24</v>
      </c>
      <c r="P100" s="168"/>
      <c r="Q100" s="168">
        <v>31</v>
      </c>
      <c r="R100" s="168"/>
      <c r="S100" s="168"/>
      <c r="T100" s="168">
        <v>11</v>
      </c>
      <c r="U100" s="168">
        <v>18</v>
      </c>
      <c r="V100" s="168"/>
      <c r="W100" s="168"/>
      <c r="X100" s="168"/>
      <c r="Y100" s="168"/>
      <c r="Z100" s="168"/>
      <c r="AA100" s="168"/>
      <c r="AB100" s="168"/>
      <c r="AC100" s="168"/>
      <c r="AD100" s="168"/>
      <c r="AE100" s="168"/>
      <c r="AF100" s="168"/>
      <c r="AG100" s="168"/>
      <c r="AH100" s="168"/>
      <c r="AI100" s="168"/>
      <c r="AJ100" s="168"/>
      <c r="AK100" s="168"/>
      <c r="AL100" s="168"/>
      <c r="AM100" s="168"/>
      <c r="AN100" s="168"/>
      <c r="AO100" s="168"/>
      <c r="AP100" s="317"/>
      <c r="AQ100" s="317"/>
      <c r="AR100" s="317"/>
      <c r="AS100" s="317"/>
      <c r="AT100" s="317"/>
    </row>
    <row r="101" spans="2:46" x14ac:dyDescent="0.2">
      <c r="C101" s="283"/>
    </row>
    <row r="102" spans="2:46" ht="15" x14ac:dyDescent="0.25">
      <c r="B102" s="243" t="s">
        <v>975</v>
      </c>
    </row>
    <row r="104" spans="2:46" s="367" customFormat="1" ht="18.75" customHeight="1" x14ac:dyDescent="0.2">
      <c r="B104" s="355" t="s">
        <v>976</v>
      </c>
      <c r="G104" s="368"/>
      <c r="I104" s="369"/>
      <c r="J104" s="369"/>
      <c r="K104" s="369"/>
      <c r="L104" s="369"/>
      <c r="M104" s="369"/>
      <c r="N104" s="369"/>
      <c r="O104" s="369"/>
      <c r="P104" s="369"/>
      <c r="Q104" s="369"/>
      <c r="R104" s="369"/>
      <c r="S104" s="369"/>
      <c r="T104" s="369"/>
      <c r="U104" s="369"/>
      <c r="V104" s="369"/>
      <c r="W104" s="369"/>
      <c r="X104" s="369"/>
      <c r="Y104" s="369"/>
      <c r="Z104" s="369"/>
      <c r="AA104" s="369"/>
      <c r="AB104" s="369"/>
      <c r="AC104" s="369"/>
      <c r="AD104" s="369"/>
      <c r="AE104" s="369"/>
      <c r="AF104" s="369"/>
      <c r="AG104" s="369"/>
      <c r="AH104" s="369"/>
      <c r="AI104" s="369"/>
      <c r="AJ104" s="369"/>
      <c r="AK104" s="369"/>
      <c r="AL104" s="369"/>
      <c r="AM104" s="369"/>
      <c r="AN104" s="369"/>
      <c r="AO104" s="369"/>
      <c r="AP104" s="374"/>
      <c r="AQ104" s="374"/>
      <c r="AR104" s="374"/>
      <c r="AS104" s="374"/>
      <c r="AT104" s="374"/>
    </row>
    <row r="105" spans="2:46" s="9" customFormat="1" ht="15.75" x14ac:dyDescent="0.25">
      <c r="I105" s="10"/>
      <c r="J105" s="10"/>
      <c r="K105" s="10"/>
      <c r="L105" s="10"/>
      <c r="M105" s="10"/>
      <c r="N105" s="10"/>
      <c r="O105" s="10"/>
      <c r="P105" s="10"/>
      <c r="Q105" s="10"/>
      <c r="R105" s="10"/>
      <c r="S105" s="10"/>
      <c r="T105" s="10"/>
      <c r="U105" s="10"/>
      <c r="V105" s="10"/>
      <c r="W105" s="10"/>
      <c r="X105" s="10"/>
      <c r="Y105" s="10"/>
      <c r="Z105" s="10"/>
      <c r="AA105" s="10"/>
      <c r="AB105" s="10"/>
      <c r="AC105" s="10"/>
      <c r="AD105" s="10"/>
      <c r="AE105" s="10"/>
      <c r="AF105" s="10"/>
      <c r="AG105" s="10"/>
      <c r="AH105" s="10"/>
      <c r="AI105" s="10"/>
      <c r="AJ105" s="10"/>
      <c r="AK105" s="10"/>
      <c r="AL105" s="10"/>
      <c r="AM105" s="10"/>
      <c r="AN105" s="10"/>
      <c r="AO105" s="10"/>
      <c r="AP105" s="316"/>
      <c r="AQ105" s="316"/>
      <c r="AR105" s="316"/>
      <c r="AS105" s="316"/>
      <c r="AT105" s="316"/>
    </row>
    <row r="106" spans="2:46" s="9" customFormat="1" ht="15.75" x14ac:dyDescent="0.25">
      <c r="B106" s="9" t="s">
        <v>977</v>
      </c>
      <c r="C106" s="10">
        <v>33</v>
      </c>
      <c r="D106" s="10" t="str">
        <f ca="1">OFFSET('Home Care data'!$B$1,'3. Older People (65+)'!C106,0)</f>
        <v>Scotland</v>
      </c>
      <c r="E106" s="10"/>
      <c r="F106" s="10" t="s">
        <v>632</v>
      </c>
      <c r="G106" s="10">
        <v>3</v>
      </c>
      <c r="H106" s="10">
        <f ca="1">OFFSET('Summary Data'!$B$467,G106,0)</f>
        <v>2015</v>
      </c>
      <c r="I106" s="10"/>
      <c r="J106" s="10"/>
      <c r="K106" s="10"/>
      <c r="L106" s="10"/>
      <c r="M106" s="13"/>
      <c r="N106" s="13"/>
      <c r="O106" s="13">
        <f>O107+2</f>
        <v>4</v>
      </c>
      <c r="P106" s="13">
        <f>P107+2</f>
        <v>13</v>
      </c>
      <c r="Q106" s="13">
        <f>Q107+2</f>
        <v>22</v>
      </c>
      <c r="R106" s="13">
        <f>R107+2</f>
        <v>31</v>
      </c>
      <c r="S106" s="13"/>
      <c r="T106" s="10"/>
      <c r="U106" s="10"/>
      <c r="V106" s="10"/>
      <c r="W106" s="10"/>
      <c r="X106" s="10"/>
      <c r="Y106" s="10"/>
      <c r="Z106" s="10"/>
      <c r="AA106" s="10"/>
      <c r="AB106" s="10"/>
      <c r="AC106" s="10"/>
      <c r="AD106" s="10"/>
      <c r="AE106" s="10"/>
      <c r="AF106" s="10"/>
      <c r="AG106" s="10"/>
      <c r="AH106" s="10"/>
      <c r="AI106" s="10"/>
      <c r="AJ106" s="10"/>
      <c r="AK106" s="10"/>
      <c r="AL106" s="10"/>
      <c r="AM106" s="10"/>
      <c r="AN106" s="10"/>
      <c r="AO106" s="10"/>
      <c r="AP106" s="316"/>
      <c r="AQ106" s="316"/>
      <c r="AR106" s="316"/>
      <c r="AS106" s="316"/>
      <c r="AT106" s="316"/>
    </row>
    <row r="107" spans="2:46" ht="15.75" x14ac:dyDescent="0.25">
      <c r="F107" s="9"/>
      <c r="G107" s="9"/>
      <c r="H107" s="9"/>
      <c r="M107" s="10"/>
      <c r="N107" s="10"/>
      <c r="O107" s="10">
        <v>2</v>
      </c>
      <c r="P107" s="11">
        <v>11</v>
      </c>
      <c r="Q107" s="10">
        <v>20</v>
      </c>
      <c r="R107" s="10">
        <v>29</v>
      </c>
      <c r="S107" s="10"/>
    </row>
    <row r="108" spans="2:46" ht="15.75" x14ac:dyDescent="0.25">
      <c r="M108" s="10"/>
      <c r="O108" s="165" t="s">
        <v>699</v>
      </c>
      <c r="P108" s="165" t="s">
        <v>700</v>
      </c>
      <c r="Q108" s="165" t="s">
        <v>40</v>
      </c>
      <c r="R108" s="165" t="s">
        <v>4</v>
      </c>
      <c r="S108" s="10"/>
    </row>
    <row r="109" spans="2:46" x14ac:dyDescent="0.2">
      <c r="M109" s="165">
        <v>7</v>
      </c>
      <c r="N109" s="165" t="s">
        <v>87</v>
      </c>
      <c r="O109" s="165">
        <f ca="1">MROUND(VLOOKUP($H$106&amp;$D$106,'Home Care data'!$A$1173:$AM$1271,'3. Older People (65+)'!$M109+'3. Older People (65+)'!O$107,FALSE),10)</f>
        <v>3750</v>
      </c>
      <c r="P109" s="165">
        <f ca="1">MROUND(VLOOKUP($H$106&amp;$D$106,'Home Care data'!$A$1173:$AM$1271,'3. Older People (65+)'!$M109+'3. Older People (65+)'!P$107,FALSE),10)</f>
        <v>10460</v>
      </c>
      <c r="Q109" s="165">
        <f ca="1">MROUND(VLOOKUP($H$106&amp;$D$106,'Home Care data'!$A$1173:$AM$1271,'3. Older People (65+)'!$M109+'3. Older People (65+)'!Q$107,FALSE),10)</f>
        <v>10900</v>
      </c>
      <c r="R109" s="165">
        <f ca="1">MROUND(VLOOKUP($H$106&amp;$D$106,'Home Care data'!$A$1173:$AM$1271,'3. Older People (65+)'!$M109+'3. Older People (65+)'!R$107,FALSE),10)</f>
        <v>25120</v>
      </c>
    </row>
    <row r="110" spans="2:46" x14ac:dyDescent="0.2">
      <c r="B110" s="284"/>
      <c r="M110" s="165">
        <v>6</v>
      </c>
      <c r="N110" s="165" t="s">
        <v>15</v>
      </c>
      <c r="O110" s="165">
        <f ca="1">MROUND(VLOOKUP($H$106&amp;$D$106,'Home Care data'!$A$1173:$AM$1271,'3. Older People (65+)'!$M110+'3. Older People (65+)'!O$107,FALSE),10)</f>
        <v>3470</v>
      </c>
      <c r="P110" s="165">
        <f ca="1">MROUND(VLOOKUP($H$106&amp;$D$106,'Home Care data'!$A$1173:$AM$1271,'3. Older People (65+)'!$M110+'3. Older People (65+)'!P$107,FALSE),10)</f>
        <v>5900</v>
      </c>
      <c r="Q110" s="165">
        <f ca="1">MROUND(VLOOKUP($H$106&amp;$D$106,'Home Care data'!$A$1173:$AM$1271,'3. Older People (65+)'!$M110+'3. Older People (65+)'!Q$107,FALSE),10)</f>
        <v>4920</v>
      </c>
      <c r="R110" s="165">
        <f ca="1">MROUND(VLOOKUP($H$106&amp;$D$106,'Home Care data'!$A$1173:$AM$1271,'3. Older People (65+)'!$M110+'3. Older People (65+)'!R$107,FALSE),10)</f>
        <v>14290</v>
      </c>
    </row>
    <row r="111" spans="2:46" x14ac:dyDescent="0.2">
      <c r="M111" s="165">
        <v>2</v>
      </c>
      <c r="N111" s="165" t="s">
        <v>772</v>
      </c>
      <c r="O111" s="165">
        <f ca="1">MROUND(VLOOKUP($H$106&amp;$D$106,'Home Care data'!$A$1173:$AM$1271,'3. Older People (65+)'!$M111+'3. Older People (65+)'!O$107,FALSE),10)</f>
        <v>570</v>
      </c>
      <c r="P111" s="165">
        <f ca="1">MROUND(VLOOKUP($H$106&amp;$D$106,'Home Care data'!$A$1173:$AM$1271,'3. Older People (65+)'!$M111+'3. Older People (65+)'!P$107,FALSE),10)</f>
        <v>1950</v>
      </c>
      <c r="Q111" s="165">
        <f ca="1">MROUND(VLOOKUP($H$106&amp;$D$106,'Home Care data'!$A$1173:$AM$1271,'3. Older People (65+)'!$M111+'3. Older People (65+)'!Q$107,FALSE),10)</f>
        <v>1380</v>
      </c>
      <c r="R111" s="165">
        <f ca="1">MROUND(VLOOKUP($H$106&amp;$D$106,'Home Care data'!$A$1173:$AM$1271,'3. Older People (65+)'!$M111+'3. Older People (65+)'!R$107,FALSE),10)</f>
        <v>3910</v>
      </c>
    </row>
    <row r="112" spans="2:46" s="286" customFormat="1" ht="25.5" customHeight="1" x14ac:dyDescent="0.2">
      <c r="I112" s="321"/>
      <c r="J112" s="321"/>
      <c r="K112" s="321"/>
      <c r="L112" s="321"/>
      <c r="M112" s="165">
        <v>3</v>
      </c>
      <c r="N112" s="165" t="s">
        <v>13</v>
      </c>
      <c r="O112" s="165">
        <f ca="1">MROUND(VLOOKUP($H$106&amp;$D$106,'Home Care data'!$A$1173:$AM$1271,'3. Older People (65+)'!$M112+'3. Older People (65+)'!O$107,FALSE),10)</f>
        <v>680</v>
      </c>
      <c r="P112" s="165">
        <f ca="1">MROUND(VLOOKUP($H$106&amp;$D$106,'Home Care data'!$A$1173:$AM$1271,'3. Older People (65+)'!$M112+'3. Older People (65+)'!P$107,FALSE),10)</f>
        <v>670</v>
      </c>
      <c r="Q112" s="165">
        <f ca="1">MROUND(VLOOKUP($H$106&amp;$D$106,'Home Care data'!$A$1173:$AM$1271,'3. Older People (65+)'!$M112+'3. Older People (65+)'!Q$107,FALSE),10)</f>
        <v>450</v>
      </c>
      <c r="R112" s="165">
        <f ca="1">MROUND(VLOOKUP($H$106&amp;$D$106,'Home Care data'!$A$1173:$AM$1271,'3. Older People (65+)'!$M112+'3. Older People (65+)'!R$107,FALSE),10)</f>
        <v>1800</v>
      </c>
      <c r="S112" s="165"/>
      <c r="T112" s="165"/>
      <c r="U112" s="165"/>
      <c r="V112" s="165"/>
      <c r="W112" s="165"/>
      <c r="X112" s="165"/>
      <c r="Y112" s="165"/>
      <c r="Z112" s="165"/>
      <c r="AA112" s="165"/>
      <c r="AB112" s="165"/>
      <c r="AC112" s="165"/>
      <c r="AD112" s="321"/>
      <c r="AE112" s="321"/>
      <c r="AF112" s="321"/>
      <c r="AG112" s="321"/>
      <c r="AH112" s="321"/>
      <c r="AI112" s="321"/>
      <c r="AJ112" s="321"/>
      <c r="AK112" s="321"/>
      <c r="AL112" s="321"/>
      <c r="AM112" s="321"/>
      <c r="AN112" s="321"/>
      <c r="AO112" s="321"/>
      <c r="AP112" s="318"/>
      <c r="AQ112" s="318"/>
      <c r="AR112" s="318"/>
      <c r="AS112" s="318"/>
      <c r="AT112" s="318"/>
    </row>
    <row r="113" spans="2:29" x14ac:dyDescent="0.2">
      <c r="M113" s="165">
        <v>4</v>
      </c>
      <c r="N113" s="165" t="s">
        <v>92</v>
      </c>
      <c r="O113" s="165">
        <f ca="1">MROUND(VLOOKUP($H$106&amp;$D$106,'Home Care data'!$A$1173:$AM$1271,'3. Older People (65+)'!$M113+'3. Older People (65+)'!O$107,FALSE),10)</f>
        <v>410</v>
      </c>
      <c r="P113" s="165">
        <f ca="1">MROUND(VLOOKUP($H$106&amp;$D$106,'Home Care data'!$A$1173:$AM$1271,'3. Older People (65+)'!$M113+'3. Older People (65+)'!P$107,FALSE),10)</f>
        <v>150</v>
      </c>
      <c r="Q113" s="165">
        <f ca="1">MROUND(VLOOKUP($H$106&amp;$D$106,'Home Care data'!$A$1173:$AM$1271,'3. Older People (65+)'!$M113+'3. Older People (65+)'!Q$107,FALSE),10)</f>
        <v>20</v>
      </c>
      <c r="R113" s="165">
        <f ca="1">MROUND(VLOOKUP($H$106&amp;$D$106,'Home Care data'!$A$1173:$AM$1271,'3. Older People (65+)'!$M113+'3. Older People (65+)'!R$107,FALSE),10)</f>
        <v>580</v>
      </c>
    </row>
    <row r="114" spans="2:29" x14ac:dyDescent="0.2">
      <c r="M114" s="321">
        <v>5</v>
      </c>
      <c r="N114" s="165" t="s">
        <v>81</v>
      </c>
      <c r="O114" s="165">
        <f ca="1">MROUND(VLOOKUP($H$106&amp;$D$106,'Home Care data'!$A$1173:$AM$1271,'3. Older People (65+)'!$M114+'3. Older People (65+)'!O$107,FALSE),10)</f>
        <v>80</v>
      </c>
      <c r="P114" s="165">
        <f ca="1">MROUND(VLOOKUP($H$106&amp;$D$106,'Home Care data'!$A$1173:$AM$1271,'3. Older People (65+)'!$M114+'3. Older People (65+)'!P$107,FALSE),10)</f>
        <v>30</v>
      </c>
      <c r="Q114" s="165">
        <f ca="1">MROUND(VLOOKUP($H$106&amp;$D$106,'Home Care data'!$A$1173:$AM$1271,'3. Older People (65+)'!$M114+'3. Older People (65+)'!Q$107,FALSE),10)</f>
        <v>10</v>
      </c>
      <c r="R114" s="165">
        <f ca="1">MROUND(VLOOKUP($H$106&amp;$D$106,'Home Care data'!$A$1173:$AM$1271,'3. Older People (65+)'!$M114+'3. Older People (65+)'!R$107,FALSE),10)</f>
        <v>120</v>
      </c>
      <c r="T114" s="321"/>
      <c r="U114" s="321"/>
      <c r="V114" s="321"/>
      <c r="W114" s="321"/>
      <c r="X114" s="321"/>
      <c r="Y114" s="321"/>
      <c r="Z114" s="321"/>
      <c r="AA114" s="321"/>
      <c r="AB114" s="321"/>
      <c r="AC114" s="321"/>
    </row>
    <row r="115" spans="2:29" x14ac:dyDescent="0.2">
      <c r="M115" s="165">
        <v>8</v>
      </c>
      <c r="N115" s="165" t="s">
        <v>774</v>
      </c>
      <c r="O115" s="165">
        <f ca="1">MROUND(VLOOKUP($H$106&amp;$D$106,'Home Care data'!$A$1173:$AM$1271,'3. Older People (65+)'!$M115+'3. Older People (65+)'!O$107,FALSE),10)</f>
        <v>690</v>
      </c>
      <c r="P115" s="165">
        <f ca="1">MROUND(VLOOKUP($H$106&amp;$D$106,'Home Care data'!$A$1173:$AM$1271,'3. Older People (65+)'!$M115+'3. Older People (65+)'!P$107,FALSE),10)</f>
        <v>1080</v>
      </c>
      <c r="Q115" s="165">
        <f ca="1">MROUND(VLOOKUP($H$106&amp;$D$106,'Home Care data'!$A$1173:$AM$1271,'3. Older People (65+)'!$M115+'3. Older People (65+)'!Q$107,FALSE),10)</f>
        <v>950</v>
      </c>
      <c r="R115" s="165">
        <f ca="1">MROUND(VLOOKUP($H$106&amp;$D$106,'Home Care data'!$A$1173:$AM$1271,'3. Older People (65+)'!$M115+'3. Older People (65+)'!R$107,FALSE),10)</f>
        <v>2710</v>
      </c>
    </row>
    <row r="116" spans="2:29" x14ac:dyDescent="0.2">
      <c r="M116" s="165">
        <v>9</v>
      </c>
      <c r="N116" s="165" t="s">
        <v>17</v>
      </c>
      <c r="O116" s="165">
        <f ca="1">MROUND(VLOOKUP($H$106&amp;$D$106,'Home Care data'!$A$1173:$AM$1271,'3. Older People (65+)'!$M116+'3. Older People (65+)'!O$107,FALSE),10)</f>
        <v>270</v>
      </c>
      <c r="P116" s="165">
        <f ca="1">MROUND(VLOOKUP($H$106&amp;$D$106,'Home Care data'!$A$1173:$AM$1271,'3. Older People (65+)'!$M116+'3. Older People (65+)'!P$107,FALSE),10)</f>
        <v>480</v>
      </c>
      <c r="Q116" s="165">
        <f ca="1">MROUND(VLOOKUP($H$106&amp;$D$106,'Home Care data'!$A$1173:$AM$1271,'3. Older People (65+)'!$M116+'3. Older People (65+)'!Q$107,FALSE),10)</f>
        <v>390</v>
      </c>
      <c r="R116" s="165">
        <f ca="1">MROUND(VLOOKUP($H$106&amp;$D$106,'Home Care data'!$A$1173:$AM$1271,'3. Older People (65+)'!$M116+'3. Older People (65+)'!R$107,FALSE),10)</f>
        <v>1140</v>
      </c>
      <c r="S116" s="321"/>
    </row>
    <row r="117" spans="2:29" x14ac:dyDescent="0.2">
      <c r="M117" s="165">
        <v>10</v>
      </c>
      <c r="N117" s="165" t="s">
        <v>4</v>
      </c>
      <c r="O117" s="165">
        <f ca="1">MROUND(VLOOKUP($H$106&amp;$D$106,'Home Care data'!$A$1173:$AM$1271,'3. Older People (65+)'!$M117+'3. Older People (65+)'!O$107,FALSE),10)</f>
        <v>9910</v>
      </c>
      <c r="P117" s="165">
        <f ca="1">MROUND(VLOOKUP($H$106&amp;$D$106,'Home Care data'!$A$1173:$AM$1271,'3. Older People (65+)'!$M117+'3. Older People (65+)'!P$107,FALSE),10)</f>
        <v>20730</v>
      </c>
      <c r="Q117" s="165">
        <f ca="1">MROUND(VLOOKUP($H$106&amp;$D$106,'Home Care data'!$A$1173:$AM$1271,'3. Older People (65+)'!$M117+'3. Older People (65+)'!Q$107,FALSE),10)</f>
        <v>19020</v>
      </c>
      <c r="R117" s="165">
        <f ca="1">MROUND(VLOOKUP($H$106&amp;$D$106,'Home Care data'!$A$1173:$AM$1271,'3. Older People (65+)'!$M117+'3. Older People (65+)'!R$107,FALSE),10)</f>
        <v>49650</v>
      </c>
    </row>
    <row r="122" spans="2:29" x14ac:dyDescent="0.2">
      <c r="B122" s="284"/>
    </row>
    <row r="133" spans="2:46" ht="15" x14ac:dyDescent="0.25">
      <c r="B133" s="453" t="s">
        <v>897</v>
      </c>
      <c r="C133" s="454"/>
      <c r="D133" s="454"/>
      <c r="E133" s="454"/>
      <c r="F133" s="454"/>
      <c r="G133" s="454"/>
    </row>
    <row r="134" spans="2:46" ht="15" x14ac:dyDescent="0.25">
      <c r="B134" s="453" t="s">
        <v>898</v>
      </c>
      <c r="C134" s="454"/>
      <c r="D134" s="454"/>
      <c r="E134" s="454"/>
      <c r="F134" s="454"/>
      <c r="G134" s="454"/>
    </row>
    <row r="136" spans="2:46" s="367" customFormat="1" ht="18.75" customHeight="1" x14ac:dyDescent="0.2">
      <c r="B136" s="355" t="s">
        <v>880</v>
      </c>
      <c r="G136" s="368"/>
      <c r="I136" s="369"/>
      <c r="J136" s="369"/>
      <c r="K136" s="369"/>
      <c r="L136" s="369"/>
      <c r="M136" s="369"/>
      <c r="N136" s="369"/>
      <c r="O136" s="369"/>
      <c r="P136" s="369"/>
      <c r="Q136" s="369"/>
      <c r="R136" s="369"/>
      <c r="S136" s="369"/>
      <c r="T136" s="369"/>
      <c r="U136" s="369"/>
      <c r="V136" s="369"/>
      <c r="W136" s="369"/>
      <c r="X136" s="369"/>
      <c r="Y136" s="369"/>
      <c r="Z136" s="369"/>
      <c r="AA136" s="369"/>
      <c r="AB136" s="369"/>
      <c r="AC136" s="369"/>
      <c r="AD136" s="369"/>
      <c r="AE136" s="369"/>
      <c r="AF136" s="369"/>
      <c r="AG136" s="369"/>
      <c r="AH136" s="369"/>
      <c r="AI136" s="369"/>
      <c r="AJ136" s="369"/>
      <c r="AK136" s="369"/>
      <c r="AL136" s="369"/>
      <c r="AM136" s="369"/>
      <c r="AN136" s="369"/>
      <c r="AO136" s="369"/>
      <c r="AP136" s="374"/>
      <c r="AQ136" s="374"/>
      <c r="AR136" s="374"/>
      <c r="AS136" s="374"/>
      <c r="AT136" s="374"/>
    </row>
    <row r="137" spans="2:46" s="9" customFormat="1" ht="15.75" x14ac:dyDescent="0.25">
      <c r="I137" s="10"/>
      <c r="J137" s="10"/>
      <c r="K137" s="10"/>
      <c r="L137" s="10"/>
      <c r="M137" s="10"/>
      <c r="N137" s="10"/>
      <c r="O137" s="10"/>
      <c r="P137" s="10"/>
      <c r="Q137" s="10"/>
      <c r="R137" s="10"/>
      <c r="S137" s="10"/>
      <c r="T137" s="10"/>
      <c r="U137" s="10"/>
      <c r="V137" s="10"/>
      <c r="W137" s="10"/>
      <c r="X137" s="10"/>
      <c r="Y137" s="10"/>
      <c r="Z137" s="10"/>
      <c r="AA137" s="10"/>
      <c r="AB137" s="10"/>
      <c r="AC137" s="10"/>
      <c r="AD137" s="10"/>
      <c r="AE137" s="10"/>
      <c r="AF137" s="10"/>
      <c r="AG137" s="10"/>
      <c r="AH137" s="10"/>
      <c r="AI137" s="10"/>
      <c r="AJ137" s="10"/>
      <c r="AK137" s="10"/>
      <c r="AL137" s="10"/>
      <c r="AM137" s="10"/>
      <c r="AN137" s="10"/>
      <c r="AO137" s="10"/>
      <c r="AP137" s="316"/>
      <c r="AQ137" s="316"/>
      <c r="AR137" s="316"/>
      <c r="AS137" s="316"/>
      <c r="AT137" s="316"/>
    </row>
    <row r="138" spans="2:46" s="9" customFormat="1" ht="15.75" x14ac:dyDescent="0.25">
      <c r="B138" s="9" t="s">
        <v>879</v>
      </c>
      <c r="C138" s="10">
        <v>33</v>
      </c>
      <c r="D138" s="10" t="str">
        <f ca="1">OFFSET('Home Care data'!$B$1,'3. Older People (65+)'!C138,0)</f>
        <v>Scotland</v>
      </c>
      <c r="E138" s="10"/>
      <c r="F138" s="10" t="s">
        <v>632</v>
      </c>
      <c r="G138" s="10">
        <v>3</v>
      </c>
      <c r="H138" s="10">
        <f ca="1">OFFSET('Summary Data'!$B$467,G138,0)</f>
        <v>2015</v>
      </c>
      <c r="I138" s="10"/>
      <c r="J138" s="10"/>
      <c r="K138" s="10"/>
      <c r="L138" s="10"/>
      <c r="M138" s="13"/>
      <c r="N138" s="13"/>
      <c r="O138" s="13">
        <f>O139+2</f>
        <v>4</v>
      </c>
      <c r="P138" s="13">
        <f>P139+2</f>
        <v>13</v>
      </c>
      <c r="Q138" s="13">
        <f>Q139+2</f>
        <v>22</v>
      </c>
      <c r="R138" s="13">
        <f>R139+2</f>
        <v>31</v>
      </c>
      <c r="S138" s="13"/>
      <c r="T138" s="10"/>
      <c r="U138" s="10"/>
      <c r="V138" s="10"/>
      <c r="W138" s="10"/>
      <c r="X138" s="10"/>
      <c r="Y138" s="10"/>
      <c r="Z138" s="10"/>
      <c r="AA138" s="10"/>
      <c r="AB138" s="10"/>
      <c r="AC138" s="10"/>
      <c r="AD138" s="10"/>
      <c r="AE138" s="10"/>
      <c r="AF138" s="10"/>
      <c r="AG138" s="10"/>
      <c r="AH138" s="10"/>
      <c r="AI138" s="10"/>
      <c r="AJ138" s="10"/>
      <c r="AK138" s="10"/>
      <c r="AL138" s="10"/>
      <c r="AM138" s="10"/>
      <c r="AN138" s="10"/>
      <c r="AO138" s="10"/>
      <c r="AP138" s="316"/>
      <c r="AQ138" s="316"/>
      <c r="AR138" s="316"/>
      <c r="AS138" s="316"/>
      <c r="AT138" s="316"/>
    </row>
    <row r="139" spans="2:46" ht="15.75" x14ac:dyDescent="0.25">
      <c r="F139" s="9"/>
      <c r="G139" s="9"/>
      <c r="H139" s="9"/>
      <c r="M139" s="10"/>
      <c r="N139" s="10"/>
      <c r="O139" s="10">
        <v>2</v>
      </c>
      <c r="P139" s="11">
        <v>11</v>
      </c>
      <c r="Q139" s="10">
        <v>20</v>
      </c>
      <c r="R139" s="10">
        <v>29</v>
      </c>
      <c r="S139" s="10"/>
    </row>
    <row r="140" spans="2:46" ht="15.75" x14ac:dyDescent="0.25">
      <c r="M140" s="10"/>
      <c r="O140" s="165" t="s">
        <v>699</v>
      </c>
      <c r="P140" s="165" t="s">
        <v>700</v>
      </c>
      <c r="Q140" s="165" t="s">
        <v>40</v>
      </c>
      <c r="R140" s="165" t="s">
        <v>4</v>
      </c>
      <c r="S140" s="10"/>
    </row>
    <row r="141" spans="2:46" x14ac:dyDescent="0.2">
      <c r="M141" s="165">
        <v>7</v>
      </c>
      <c r="N141" s="165" t="s">
        <v>87</v>
      </c>
      <c r="O141" s="165">
        <f ca="1">MROUND(VLOOKUP($H$138&amp;$D$138,'Home Care data'!$A$1173:$AM$1271,'3. Older People (65+)'!$M141+'3. Older People (65+)'!O$139,FALSE),10)</f>
        <v>3750</v>
      </c>
      <c r="P141" s="165">
        <f ca="1">MROUND(VLOOKUP($H$138&amp;$D$138,'Home Care data'!$A$1173:$AM$1271,'3. Older People (65+)'!$M141+'3. Older People (65+)'!P$139,FALSE),10)</f>
        <v>10460</v>
      </c>
      <c r="Q141" s="165">
        <f ca="1">MROUND(VLOOKUP($H$138&amp;$D$138,'Home Care data'!$A$1173:$AM$1271,'3. Older People (65+)'!$M141+'3. Older People (65+)'!Q$139,FALSE),10)</f>
        <v>10900</v>
      </c>
      <c r="R141" s="165">
        <f ca="1">MROUND(VLOOKUP($H$138&amp;$D$138,'Home Care data'!$A$1173:$AM$1271,'3. Older People (65+)'!$M141+'3. Older People (65+)'!R$139,FALSE),10)</f>
        <v>25120</v>
      </c>
    </row>
    <row r="142" spans="2:46" x14ac:dyDescent="0.2">
      <c r="B142" s="284"/>
      <c r="M142" s="165">
        <v>2</v>
      </c>
      <c r="N142" s="165" t="s">
        <v>12</v>
      </c>
      <c r="O142" s="165">
        <f ca="1">MROUND(VLOOKUP($H$138&amp;$D$138,'Home Care data'!$A$1173:$AM$1271,'3. Older People (65+)'!$M142+'3. Older People (65+)'!O$139,FALSE),10)</f>
        <v>570</v>
      </c>
      <c r="P142" s="165">
        <f ca="1">MROUND(VLOOKUP($H$138&amp;$D$138,'Home Care data'!$A$1173:$AM$1271,'3. Older People (65+)'!$M142+'3. Older People (65+)'!P$139,FALSE),10)</f>
        <v>1950</v>
      </c>
      <c r="Q142" s="165">
        <f ca="1">MROUND(VLOOKUP($H$138&amp;$D$138,'Home Care data'!$A$1173:$AM$1271,'3. Older People (65+)'!$M142+'3. Older People (65+)'!Q$139,FALSE),10)</f>
        <v>1380</v>
      </c>
      <c r="R142" s="165">
        <f ca="1">MROUND(VLOOKUP($H$138&amp;$D$138,'Home Care data'!$A$1173:$AM$1271,'3. Older People (65+)'!$M142+'3. Older People (65+)'!R$139,FALSE),10)</f>
        <v>3910</v>
      </c>
    </row>
    <row r="143" spans="2:46" x14ac:dyDescent="0.2">
      <c r="M143" s="165">
        <v>6</v>
      </c>
      <c r="N143" s="165" t="s">
        <v>15</v>
      </c>
      <c r="O143" s="165">
        <f ca="1">MROUND(VLOOKUP($H$138&amp;$D$138,'Home Care data'!$A$1173:$AM$1271,'3. Older People (65+)'!$M143+'3. Older People (65+)'!O$139,FALSE),10)</f>
        <v>3470</v>
      </c>
      <c r="P143" s="165">
        <f ca="1">MROUND(VLOOKUP($H$138&amp;$D$138,'Home Care data'!$A$1173:$AM$1271,'3. Older People (65+)'!$M143+'3. Older People (65+)'!P$139,FALSE),10)</f>
        <v>5900</v>
      </c>
      <c r="Q143" s="165">
        <f ca="1">MROUND(VLOOKUP($H$138&amp;$D$138,'Home Care data'!$A$1173:$AM$1271,'3. Older People (65+)'!$M143+'3. Older People (65+)'!Q$139,FALSE),10)</f>
        <v>4920</v>
      </c>
      <c r="R143" s="165">
        <f ca="1">MROUND(VLOOKUP($H$138&amp;$D$138,'Home Care data'!$A$1173:$AM$1271,'3. Older People (65+)'!$M143+'3. Older People (65+)'!R$139,FALSE),10)</f>
        <v>14290</v>
      </c>
    </row>
    <row r="144" spans="2:46" s="286" customFormat="1" ht="25.5" customHeight="1" x14ac:dyDescent="0.2">
      <c r="I144" s="321"/>
      <c r="J144" s="321"/>
      <c r="K144" s="321"/>
      <c r="L144" s="321"/>
      <c r="M144" s="165">
        <v>8</v>
      </c>
      <c r="N144" s="165" t="s">
        <v>16</v>
      </c>
      <c r="O144" s="165">
        <f ca="1">MROUND(VLOOKUP($H$138&amp;$D$138,'Home Care data'!$A$1173:$AM$1271,'3. Older People (65+)'!$M144+'3. Older People (65+)'!O$139,FALSE),10)</f>
        <v>690</v>
      </c>
      <c r="P144" s="165">
        <f ca="1">MROUND(VLOOKUP($H$138&amp;$D$138,'Home Care data'!$A$1173:$AM$1271,'3. Older People (65+)'!$M144+'3. Older People (65+)'!P$139,FALSE),10)</f>
        <v>1080</v>
      </c>
      <c r="Q144" s="165">
        <f ca="1">MROUND(VLOOKUP($H$138&amp;$D$138,'Home Care data'!$A$1173:$AM$1271,'3. Older People (65+)'!$M144+'3. Older People (65+)'!Q$139,FALSE),10)</f>
        <v>950</v>
      </c>
      <c r="R144" s="165">
        <f ca="1">MROUND(VLOOKUP($H$138&amp;$D$138,'Home Care data'!$A$1173:$AM$1271,'3. Older People (65+)'!$M144+'3. Older People (65+)'!R$139,FALSE),10)</f>
        <v>2710</v>
      </c>
      <c r="S144" s="165"/>
      <c r="T144" s="165"/>
      <c r="U144" s="165"/>
      <c r="V144" s="165"/>
      <c r="W144" s="165"/>
      <c r="X144" s="165"/>
      <c r="Y144" s="165"/>
      <c r="Z144" s="165"/>
      <c r="AA144" s="165"/>
      <c r="AB144" s="165"/>
      <c r="AC144" s="165"/>
      <c r="AD144" s="321"/>
      <c r="AE144" s="321"/>
      <c r="AF144" s="321"/>
      <c r="AG144" s="321"/>
      <c r="AH144" s="321"/>
      <c r="AI144" s="321"/>
      <c r="AJ144" s="321"/>
      <c r="AK144" s="321"/>
      <c r="AL144" s="321"/>
      <c r="AM144" s="321"/>
      <c r="AN144" s="321"/>
      <c r="AO144" s="321"/>
      <c r="AP144" s="318"/>
      <c r="AQ144" s="318"/>
      <c r="AR144" s="318"/>
      <c r="AS144" s="318"/>
      <c r="AT144" s="318"/>
    </row>
    <row r="145" spans="2:29" x14ac:dyDescent="0.2">
      <c r="M145" s="165">
        <v>3</v>
      </c>
      <c r="N145" s="165" t="s">
        <v>13</v>
      </c>
      <c r="O145" s="165">
        <f ca="1">MROUND(VLOOKUP($H$138&amp;$D$138,'Home Care data'!$A$1173:$AM$1271,'3. Older People (65+)'!$M145+'3. Older People (65+)'!O$139,FALSE),10)</f>
        <v>680</v>
      </c>
      <c r="P145" s="165">
        <f ca="1">MROUND(VLOOKUP($H$138&amp;$D$138,'Home Care data'!$A$1173:$AM$1271,'3. Older People (65+)'!$M145+'3. Older People (65+)'!P$139,FALSE),10)</f>
        <v>670</v>
      </c>
      <c r="Q145" s="165">
        <f ca="1">MROUND(VLOOKUP($H$138&amp;$D$138,'Home Care data'!$A$1173:$AM$1271,'3. Older People (65+)'!$M145+'3. Older People (65+)'!Q$139,FALSE),10)</f>
        <v>450</v>
      </c>
      <c r="R145" s="165">
        <f ca="1">MROUND(VLOOKUP($H$138&amp;$D$138,'Home Care data'!$A$1173:$AM$1271,'3. Older People (65+)'!$M145+'3. Older People (65+)'!R$139,FALSE),10)</f>
        <v>1800</v>
      </c>
    </row>
    <row r="146" spans="2:29" x14ac:dyDescent="0.2">
      <c r="M146" s="321">
        <v>5</v>
      </c>
      <c r="N146" s="165" t="s">
        <v>81</v>
      </c>
      <c r="O146" s="165">
        <f ca="1">MROUND(VLOOKUP($H$138&amp;$D$138,'Home Care data'!$A$1173:$AM$1271,'3. Older People (65+)'!$M146+'3. Older People (65+)'!O$139,FALSE),10)</f>
        <v>80</v>
      </c>
      <c r="P146" s="165">
        <f ca="1">MROUND(VLOOKUP($H$138&amp;$D$138,'Home Care data'!$A$1173:$AM$1271,'3. Older People (65+)'!$M146+'3. Older People (65+)'!P$139,FALSE),10)</f>
        <v>30</v>
      </c>
      <c r="Q146" s="165">
        <f ca="1">MROUND(VLOOKUP($H$138&amp;$D$138,'Home Care data'!$A$1173:$AM$1271,'3. Older People (65+)'!$M146+'3. Older People (65+)'!Q$139,FALSE),10)</f>
        <v>10</v>
      </c>
      <c r="R146" s="165">
        <f ca="1">MROUND(VLOOKUP($H$138&amp;$D$138,'Home Care data'!$A$1173:$AM$1271,'3. Older People (65+)'!$M146+'3. Older People (65+)'!R$139,FALSE),10)</f>
        <v>120</v>
      </c>
      <c r="T146" s="321"/>
      <c r="U146" s="321"/>
      <c r="V146" s="321"/>
      <c r="W146" s="321"/>
      <c r="X146" s="321"/>
      <c r="Y146" s="321"/>
      <c r="Z146" s="321"/>
      <c r="AA146" s="321"/>
      <c r="AB146" s="321"/>
      <c r="AC146" s="321"/>
    </row>
    <row r="147" spans="2:29" x14ac:dyDescent="0.2">
      <c r="M147" s="165">
        <v>4</v>
      </c>
      <c r="N147" s="165" t="s">
        <v>92</v>
      </c>
      <c r="O147" s="165">
        <f ca="1">MROUND(VLOOKUP($H$138&amp;$D$138,'Home Care data'!$A$1173:$AM$1271,'3. Older People (65+)'!$M147+'3. Older People (65+)'!O$139,FALSE),10)</f>
        <v>410</v>
      </c>
      <c r="P147" s="165">
        <f ca="1">MROUND(VLOOKUP($H$138&amp;$D$138,'Home Care data'!$A$1173:$AM$1271,'3. Older People (65+)'!$M147+'3. Older People (65+)'!P$139,FALSE),10)</f>
        <v>150</v>
      </c>
      <c r="Q147" s="165">
        <f ca="1">MROUND(VLOOKUP($H$138&amp;$D$138,'Home Care data'!$A$1173:$AM$1271,'3. Older People (65+)'!$M147+'3. Older People (65+)'!Q$139,FALSE),10)</f>
        <v>20</v>
      </c>
      <c r="R147" s="165">
        <f ca="1">MROUND(VLOOKUP($H$138&amp;$D$138,'Home Care data'!$A$1173:$AM$1271,'3. Older People (65+)'!$M147+'3. Older People (65+)'!R$139,FALSE),10)</f>
        <v>580</v>
      </c>
    </row>
    <row r="148" spans="2:29" x14ac:dyDescent="0.2">
      <c r="M148" s="165">
        <v>9</v>
      </c>
      <c r="N148" s="165" t="s">
        <v>17</v>
      </c>
      <c r="O148" s="165">
        <f ca="1">MROUND(VLOOKUP($H$138&amp;$D$138,'Home Care data'!$A$1173:$AM$1271,'3. Older People (65+)'!$M148+'3. Older People (65+)'!O$139,FALSE),10)</f>
        <v>270</v>
      </c>
      <c r="P148" s="165">
        <f ca="1">MROUND(VLOOKUP($H$138&amp;$D$138,'Home Care data'!$A$1173:$AM$1271,'3. Older People (65+)'!$M148+'3. Older People (65+)'!P$139,FALSE),10)</f>
        <v>480</v>
      </c>
      <c r="Q148" s="165">
        <f ca="1">MROUND(VLOOKUP($H$138&amp;$D$138,'Home Care data'!$A$1173:$AM$1271,'3. Older People (65+)'!$M148+'3. Older People (65+)'!Q$139,FALSE),10)</f>
        <v>390</v>
      </c>
      <c r="R148" s="165">
        <f ca="1">MROUND(VLOOKUP($H$138&amp;$D$138,'Home Care data'!$A$1173:$AM$1271,'3. Older People (65+)'!$M148+'3. Older People (65+)'!R$139,FALSE),10)</f>
        <v>1140</v>
      </c>
      <c r="S148" s="321"/>
    </row>
    <row r="149" spans="2:29" x14ac:dyDescent="0.2">
      <c r="M149" s="165">
        <v>10</v>
      </c>
      <c r="N149" s="165" t="s">
        <v>4</v>
      </c>
      <c r="O149" s="165">
        <f ca="1">MROUND(VLOOKUP($H$138&amp;$D$138,'Home Care data'!$A$1173:$AM$1271,'3. Older People (65+)'!$M149+'3. Older People (65+)'!O$139,FALSE),10)</f>
        <v>9910</v>
      </c>
      <c r="P149" s="165">
        <f ca="1">MROUND(VLOOKUP($H$138&amp;$D$138,'Home Care data'!$A$1173:$AM$1271,'3. Older People (65+)'!$M149+'3. Older People (65+)'!P$139,FALSE),10)</f>
        <v>20730</v>
      </c>
      <c r="Q149" s="165">
        <f ca="1">MROUND(VLOOKUP($H$138&amp;$D$138,'Home Care data'!$A$1173:$AM$1271,'3. Older People (65+)'!$M149+'3. Older People (65+)'!Q$139,FALSE),10)</f>
        <v>19020</v>
      </c>
      <c r="R149" s="165">
        <f ca="1">MROUND(VLOOKUP($H$138&amp;$D$138,'Home Care data'!$A$1173:$AM$1271,'3. Older People (65+)'!$M149+'3. Older People (65+)'!R$139,FALSE),10)</f>
        <v>49650</v>
      </c>
    </row>
    <row r="154" spans="2:29" x14ac:dyDescent="0.2">
      <c r="B154" s="284"/>
    </row>
    <row r="166" spans="2:46" s="372" customFormat="1" ht="18.75" customHeight="1" x14ac:dyDescent="0.2">
      <c r="B166" s="355" t="s">
        <v>904</v>
      </c>
      <c r="C166" s="367"/>
      <c r="D166" s="367"/>
      <c r="E166" s="367"/>
      <c r="F166" s="367"/>
      <c r="G166" s="368"/>
      <c r="H166" s="367"/>
      <c r="I166" s="369"/>
      <c r="J166" s="369"/>
      <c r="K166" s="369"/>
      <c r="L166" s="369"/>
      <c r="M166" s="369"/>
      <c r="N166" s="370"/>
      <c r="O166" s="370"/>
      <c r="P166" s="370"/>
      <c r="Q166" s="370"/>
      <c r="R166" s="370"/>
      <c r="S166" s="370"/>
      <c r="T166" s="370"/>
      <c r="U166" s="370"/>
      <c r="V166" s="370"/>
      <c r="W166" s="370"/>
      <c r="X166" s="370"/>
      <c r="Y166" s="370"/>
      <c r="Z166" s="370"/>
      <c r="AA166" s="370"/>
      <c r="AB166" s="370"/>
      <c r="AC166" s="370"/>
      <c r="AD166" s="370"/>
      <c r="AE166" s="370"/>
      <c r="AF166" s="370"/>
      <c r="AG166" s="370"/>
      <c r="AH166" s="370"/>
      <c r="AI166" s="370"/>
      <c r="AJ166" s="370"/>
      <c r="AK166" s="370"/>
      <c r="AL166" s="370"/>
      <c r="AM166" s="370"/>
      <c r="AN166" s="370"/>
      <c r="AO166" s="370"/>
      <c r="AP166" s="371"/>
      <c r="AQ166" s="371"/>
      <c r="AR166" s="371"/>
      <c r="AS166" s="371"/>
      <c r="AT166" s="371"/>
    </row>
    <row r="167" spans="2:46" ht="15.75" x14ac:dyDescent="0.25">
      <c r="B167" s="9"/>
      <c r="C167" s="10">
        <v>33</v>
      </c>
      <c r="D167" s="10" t="str">
        <f ca="1">OFFSET('Home Care data'!$B$1,'3. Older People (65+)'!C167,0)</f>
        <v>Scotland</v>
      </c>
      <c r="E167" s="9"/>
      <c r="F167" s="10"/>
      <c r="G167" s="10">
        <v>3</v>
      </c>
      <c r="H167" s="10">
        <f ca="1">OFFSET('Summary Data'!$B$467,G167,0)</f>
        <v>2015</v>
      </c>
      <c r="I167" s="10"/>
      <c r="J167" s="10"/>
      <c r="K167" s="10"/>
      <c r="L167" s="10"/>
      <c r="M167" s="10"/>
      <c r="O167" s="165" t="str">
        <f ca="1">G167&amp;D167</f>
        <v>3Scotland</v>
      </c>
      <c r="W167" s="324"/>
      <c r="X167" s="324"/>
      <c r="Y167" s="324"/>
      <c r="Z167" s="324"/>
      <c r="AA167" s="324"/>
      <c r="AB167" s="324"/>
    </row>
    <row r="168" spans="2:46" ht="15.75" x14ac:dyDescent="0.25">
      <c r="F168" s="9"/>
      <c r="G168" s="9"/>
      <c r="H168" s="9"/>
      <c r="M168" s="166"/>
      <c r="N168" s="166"/>
      <c r="O168" s="166" t="s">
        <v>4</v>
      </c>
      <c r="W168" s="324"/>
      <c r="X168" s="324"/>
      <c r="Y168" s="324"/>
      <c r="Z168" s="324"/>
      <c r="AN168" s="315"/>
      <c r="AO168" s="315"/>
      <c r="AS168" s="244"/>
      <c r="AT168" s="244"/>
    </row>
    <row r="169" spans="2:46" x14ac:dyDescent="0.2">
      <c r="M169" s="166"/>
      <c r="N169" s="166" t="s">
        <v>97</v>
      </c>
      <c r="O169" s="166">
        <f ca="1">MROUND(VLOOKUP($H$167&amp;$D$167,'Home Care data'!$A$925:$O$960,'3. Older People (65+)'!P169,FALSE),10)</f>
        <v>24000</v>
      </c>
      <c r="P169" s="165">
        <v>8</v>
      </c>
      <c r="W169" s="324"/>
      <c r="X169" s="324"/>
      <c r="AL169" s="315"/>
      <c r="AM169" s="315"/>
      <c r="AN169" s="315"/>
      <c r="AO169" s="315"/>
      <c r="AQ169" s="244"/>
      <c r="AR169" s="244"/>
      <c r="AS169" s="244"/>
      <c r="AT169" s="244"/>
    </row>
    <row r="170" spans="2:46" x14ac:dyDescent="0.2">
      <c r="M170" s="166"/>
      <c r="N170" s="166" t="s">
        <v>16</v>
      </c>
      <c r="O170" s="166">
        <f ca="1">MROUND(VLOOKUP($H$167&amp;$D$167,'Home Care data'!$A$925:$O$960,'3. Older People (65+)'!P170,FALSE),10)</f>
        <v>14430</v>
      </c>
      <c r="P170" s="165">
        <v>9</v>
      </c>
      <c r="W170" s="324"/>
      <c r="X170" s="324"/>
      <c r="AL170" s="315"/>
      <c r="AM170" s="315"/>
      <c r="AN170" s="315"/>
      <c r="AO170" s="315"/>
      <c r="AQ170" s="244"/>
      <c r="AR170" s="244"/>
      <c r="AS170" s="244"/>
      <c r="AT170" s="244"/>
    </row>
    <row r="171" spans="2:46" x14ac:dyDescent="0.2">
      <c r="B171" s="284"/>
      <c r="M171" s="166"/>
      <c r="N171" s="166" t="s">
        <v>17</v>
      </c>
      <c r="O171" s="166">
        <f ca="1">MROUND(VLOOKUP($H$167&amp;$D$167,'Home Care data'!$A$925:$O$960,'3. Older People (65+)'!P171,FALSE),10)</f>
        <v>11220</v>
      </c>
      <c r="P171" s="165">
        <v>10</v>
      </c>
      <c r="W171" s="324"/>
      <c r="X171" s="324"/>
      <c r="AL171" s="315"/>
      <c r="AM171" s="315"/>
      <c r="AN171" s="315"/>
      <c r="AO171" s="315"/>
      <c r="AQ171" s="244"/>
      <c r="AR171" s="244"/>
      <c r="AS171" s="244"/>
      <c r="AT171" s="244"/>
    </row>
    <row r="172" spans="2:46" x14ac:dyDescent="0.2">
      <c r="M172" s="166"/>
      <c r="N172" s="166" t="s">
        <v>4</v>
      </c>
      <c r="O172" s="166">
        <f ca="1">MROUND(VLOOKUP($H$167&amp;$D$167,'Home Care data'!$A$925:$O$960,'3. Older People (65+)'!P172,FALSE),10)</f>
        <v>49650</v>
      </c>
      <c r="P172" s="165">
        <v>11</v>
      </c>
      <c r="W172" s="324"/>
      <c r="X172" s="324"/>
      <c r="AL172" s="315"/>
      <c r="AM172" s="315"/>
      <c r="AN172" s="315"/>
      <c r="AO172" s="315"/>
      <c r="AQ172" s="244"/>
      <c r="AR172" s="244"/>
      <c r="AS172" s="244"/>
      <c r="AT172" s="244"/>
    </row>
    <row r="173" spans="2:46" x14ac:dyDescent="0.2">
      <c r="M173" s="166"/>
      <c r="N173" s="166"/>
      <c r="O173" s="166">
        <f ca="1">O169+O170</f>
        <v>38430</v>
      </c>
      <c r="W173" s="324"/>
      <c r="X173" s="324"/>
      <c r="AL173" s="315"/>
      <c r="AM173" s="315"/>
      <c r="AN173" s="315"/>
      <c r="AO173" s="315"/>
      <c r="AQ173" s="244"/>
      <c r="AR173" s="244"/>
      <c r="AS173" s="244"/>
      <c r="AT173" s="244"/>
    </row>
    <row r="174" spans="2:46" x14ac:dyDescent="0.2">
      <c r="O174" s="166"/>
      <c r="W174" s="324"/>
      <c r="X174" s="324"/>
      <c r="AL174" s="315"/>
      <c r="AM174" s="315"/>
      <c r="AN174" s="315"/>
      <c r="AO174" s="315"/>
      <c r="AQ174" s="244"/>
      <c r="AR174" s="244"/>
      <c r="AS174" s="244"/>
      <c r="AT174" s="244"/>
    </row>
    <row r="175" spans="2:46" x14ac:dyDescent="0.2">
      <c r="C175" s="287"/>
      <c r="N175" s="166" t="s">
        <v>97</v>
      </c>
      <c r="O175" s="224">
        <f ca="1">O169/(O$169+O$170)</f>
        <v>0.62451209992193601</v>
      </c>
      <c r="W175" s="324"/>
      <c r="X175" s="324"/>
      <c r="AL175" s="315"/>
      <c r="AM175" s="315"/>
      <c r="AN175" s="315"/>
      <c r="AO175" s="315"/>
      <c r="AQ175" s="244"/>
      <c r="AR175" s="244"/>
      <c r="AS175" s="244"/>
      <c r="AT175" s="244"/>
    </row>
    <row r="176" spans="2:46" x14ac:dyDescent="0.2">
      <c r="N176" s="166" t="s">
        <v>16</v>
      </c>
      <c r="O176" s="224">
        <f ca="1">O170/(O$169+O$170)</f>
        <v>0.37548790007806399</v>
      </c>
      <c r="W176" s="324"/>
      <c r="X176" s="324"/>
      <c r="AL176" s="315"/>
      <c r="AM176" s="315"/>
      <c r="AN176" s="315"/>
      <c r="AO176" s="315"/>
      <c r="AQ176" s="244"/>
      <c r="AR176" s="244"/>
      <c r="AS176" s="244"/>
      <c r="AT176" s="244"/>
    </row>
    <row r="177" spans="2:46" x14ac:dyDescent="0.2">
      <c r="W177" s="324"/>
      <c r="X177" s="324"/>
      <c r="AL177" s="315"/>
      <c r="AM177" s="315"/>
      <c r="AN177" s="315"/>
      <c r="AO177" s="315"/>
      <c r="AQ177" s="244"/>
      <c r="AR177" s="244"/>
      <c r="AS177" s="244"/>
      <c r="AT177" s="244"/>
    </row>
    <row r="178" spans="2:46" x14ac:dyDescent="0.2">
      <c r="W178" s="324"/>
      <c r="X178" s="324"/>
      <c r="Y178" s="324"/>
      <c r="Z178" s="324"/>
      <c r="AN178" s="315"/>
      <c r="AO178" s="315"/>
      <c r="AS178" s="244"/>
      <c r="AT178" s="244"/>
    </row>
    <row r="179" spans="2:46" x14ac:dyDescent="0.2">
      <c r="I179" s="223"/>
      <c r="W179" s="324"/>
      <c r="X179" s="324"/>
      <c r="Y179" s="324"/>
      <c r="Z179" s="324"/>
      <c r="AN179" s="315"/>
      <c r="AO179" s="315"/>
      <c r="AS179" s="244"/>
      <c r="AT179" s="244"/>
    </row>
    <row r="180" spans="2:46" x14ac:dyDescent="0.2">
      <c r="W180" s="324"/>
      <c r="X180" s="324"/>
      <c r="Y180" s="324"/>
      <c r="Z180" s="324"/>
      <c r="AN180" s="315"/>
      <c r="AO180" s="315"/>
      <c r="AS180" s="244"/>
      <c r="AT180" s="244"/>
    </row>
    <row r="181" spans="2:46" x14ac:dyDescent="0.2">
      <c r="W181" s="324"/>
      <c r="X181" s="324"/>
      <c r="Y181" s="324"/>
      <c r="Z181" s="324"/>
      <c r="AN181" s="315"/>
      <c r="AO181" s="315"/>
      <c r="AS181" s="244"/>
      <c r="AT181" s="244"/>
    </row>
    <row r="182" spans="2:46" x14ac:dyDescent="0.2">
      <c r="AN182" s="315"/>
      <c r="AO182" s="315"/>
      <c r="AS182" s="244"/>
      <c r="AT182" s="244"/>
    </row>
    <row r="183" spans="2:46" x14ac:dyDescent="0.2">
      <c r="AN183" s="315"/>
      <c r="AO183" s="315"/>
      <c r="AS183" s="244"/>
      <c r="AT183" s="244"/>
    </row>
    <row r="186" spans="2:46" ht="15" x14ac:dyDescent="0.2">
      <c r="B186" s="395" t="str">
        <f ca="1">IF(O171=0,"","* Based on information from "&amp;O173&amp;" clients. There were "&amp;O171&amp;" cases with no living arrangements data entered.")</f>
        <v>* Based on information from 38430 clients. There were 11220 cases with no living arrangements data entered.</v>
      </c>
    </row>
    <row r="189" spans="2:46" s="372" customFormat="1" ht="18.75" customHeight="1" x14ac:dyDescent="0.2">
      <c r="B189" s="355" t="s">
        <v>719</v>
      </c>
      <c r="C189" s="367"/>
      <c r="D189" s="367"/>
      <c r="E189" s="367"/>
      <c r="F189" s="367"/>
      <c r="G189" s="368"/>
      <c r="H189" s="367"/>
      <c r="I189" s="369"/>
      <c r="J189" s="369"/>
      <c r="K189" s="369"/>
      <c r="L189" s="369"/>
      <c r="M189" s="369"/>
      <c r="N189" s="370"/>
      <c r="O189" s="370"/>
      <c r="P189" s="370"/>
      <c r="Q189" s="370"/>
      <c r="R189" s="370"/>
      <c r="S189" s="370"/>
      <c r="T189" s="370"/>
      <c r="U189" s="370"/>
      <c r="V189" s="370"/>
      <c r="W189" s="370"/>
      <c r="X189" s="370"/>
      <c r="Y189" s="370"/>
      <c r="Z189" s="370"/>
      <c r="AA189" s="370"/>
      <c r="AB189" s="370"/>
      <c r="AC189" s="370"/>
      <c r="AD189" s="370"/>
      <c r="AE189" s="370"/>
      <c r="AF189" s="370"/>
      <c r="AG189" s="370"/>
      <c r="AH189" s="370"/>
      <c r="AI189" s="370"/>
      <c r="AJ189" s="370"/>
      <c r="AK189" s="370"/>
      <c r="AL189" s="370"/>
      <c r="AM189" s="370"/>
      <c r="AN189" s="370"/>
      <c r="AO189" s="370"/>
      <c r="AP189" s="371"/>
      <c r="AQ189" s="371"/>
      <c r="AR189" s="371"/>
      <c r="AS189" s="371"/>
      <c r="AT189" s="371"/>
    </row>
    <row r="190" spans="2:46" ht="15.75" x14ac:dyDescent="0.25">
      <c r="B190" s="9"/>
      <c r="C190" s="9"/>
      <c r="D190" s="9"/>
      <c r="E190" s="9"/>
      <c r="F190" s="9"/>
      <c r="G190" s="9"/>
      <c r="H190" s="9"/>
      <c r="I190" s="10"/>
      <c r="J190" s="10"/>
      <c r="K190" s="10"/>
      <c r="L190" s="10"/>
      <c r="M190" s="10"/>
    </row>
    <row r="191" spans="2:46" ht="15.75" x14ac:dyDescent="0.25">
      <c r="B191" s="9" t="s">
        <v>99</v>
      </c>
      <c r="C191" s="10">
        <v>33</v>
      </c>
      <c r="D191" s="10" t="str">
        <f ca="1">OFFSET('Home Care data'!$B$1,'3. Older People (65+)'!C191,0)</f>
        <v>Scotland</v>
      </c>
      <c r="E191" s="10"/>
      <c r="F191" s="9"/>
      <c r="G191" s="9"/>
      <c r="H191" s="9"/>
      <c r="I191" s="10"/>
      <c r="J191" s="10"/>
      <c r="K191" s="10"/>
      <c r="L191" s="10"/>
      <c r="M191" s="10"/>
      <c r="O191" s="165">
        <v>10</v>
      </c>
      <c r="P191" s="165">
        <v>11</v>
      </c>
      <c r="Q191" s="165">
        <v>12</v>
      </c>
      <c r="R191" s="165">
        <v>13</v>
      </c>
    </row>
    <row r="192" spans="2:46" ht="15.75" x14ac:dyDescent="0.25">
      <c r="F192" s="9"/>
      <c r="G192" s="9"/>
      <c r="H192" s="9"/>
      <c r="N192" s="225"/>
      <c r="O192" s="226" t="s">
        <v>36</v>
      </c>
      <c r="P192" s="165" t="s">
        <v>37</v>
      </c>
      <c r="Q192" s="165" t="s">
        <v>38</v>
      </c>
      <c r="R192" s="165" t="s">
        <v>4</v>
      </c>
    </row>
    <row r="193" spans="2:18" x14ac:dyDescent="0.2">
      <c r="M193" s="165">
        <v>2011</v>
      </c>
      <c r="N193" s="225">
        <v>2011</v>
      </c>
      <c r="O193" s="166">
        <f ca="1">MROUND(VLOOKUP($N193&amp;$D$191,'Community Alarm data'!$C$5:$O$169,'3. Older People (65+)'!O$191,FALSE),10)</f>
        <v>80970</v>
      </c>
      <c r="P193" s="166">
        <f ca="1">MROUND(VLOOKUP($N193&amp;$D$191,'Community Alarm data'!$C$5:$O$169,'3. Older People (65+)'!P$191,FALSE),10)</f>
        <v>2400</v>
      </c>
      <c r="Q193" s="166">
        <f ca="1">MROUND(VLOOKUP($N193&amp;$D$191,'Community Alarm data'!$C$5:$O$169,'3. Older People (65+)'!Q$191,FALSE),10)</f>
        <v>9540</v>
      </c>
      <c r="R193" s="166">
        <f ca="1">MROUND(VLOOKUP($N193&amp;$D$191,'Community Alarm data'!$C$5:$O$169,'3. Older People (65+)'!R$191,FALSE),10)</f>
        <v>92910</v>
      </c>
    </row>
    <row r="194" spans="2:18" x14ac:dyDescent="0.2">
      <c r="M194" s="165">
        <v>2012</v>
      </c>
      <c r="N194" s="225">
        <v>2012</v>
      </c>
      <c r="O194" s="166">
        <f ca="1">MROUND(VLOOKUP($N194&amp;$D$191,'Community Alarm data'!$C$5:$O$169,'3. Older People (65+)'!O$191,FALSE),10)</f>
        <v>77500</v>
      </c>
      <c r="P194" s="166">
        <f ca="1">MROUND(VLOOKUP($N194&amp;$D$191,'Community Alarm data'!$C$5:$O$169,'3. Older People (65+)'!P$191,FALSE),10)</f>
        <v>2750</v>
      </c>
      <c r="Q194" s="166">
        <f ca="1">MROUND(VLOOKUP($N194&amp;$D$191,'Community Alarm data'!$C$5:$O$169,'3. Older People (65+)'!Q$191,FALSE),10)</f>
        <v>13040</v>
      </c>
      <c r="R194" s="166">
        <f ca="1">MROUND(VLOOKUP($N194&amp;$D$191,'Community Alarm data'!$C$5:$O$169,'3. Older People (65+)'!R$191,FALSE),10)</f>
        <v>93290</v>
      </c>
    </row>
    <row r="195" spans="2:18" x14ac:dyDescent="0.2">
      <c r="M195" s="165">
        <v>2013</v>
      </c>
      <c r="N195" s="225">
        <v>2013</v>
      </c>
      <c r="O195" s="166">
        <f ca="1">MROUND(VLOOKUP($N195&amp;$D$191,'Community Alarm data'!$C$5:$O$169,'3. Older People (65+)'!O$191,FALSE),10)</f>
        <v>78320</v>
      </c>
      <c r="P195" s="166">
        <f ca="1">MROUND(VLOOKUP($N195&amp;$D$191,'Community Alarm data'!$C$5:$O$169,'3. Older People (65+)'!P$191,FALSE),10)</f>
        <v>4190</v>
      </c>
      <c r="Q195" s="166">
        <f ca="1">MROUND(VLOOKUP($N195&amp;$D$191,'Community Alarm data'!$C$5:$O$169,'3. Older People (65+)'!Q$191,FALSE),10)</f>
        <v>14420</v>
      </c>
      <c r="R195" s="166">
        <f ca="1">MROUND(VLOOKUP($N195&amp;$D$191,'Community Alarm data'!$C$5:$O$169,'3. Older People (65+)'!R$191,FALSE),10)</f>
        <v>96920</v>
      </c>
    </row>
    <row r="196" spans="2:18" x14ac:dyDescent="0.2">
      <c r="M196" s="165">
        <v>2014</v>
      </c>
      <c r="N196" s="165">
        <v>2014</v>
      </c>
      <c r="O196" s="166">
        <f ca="1">MROUND(VLOOKUP($N196&amp;$D$191,'Community Alarm data'!$C$5:$O$169,'3. Older People (65+)'!O$191,FALSE),10)</f>
        <v>74890</v>
      </c>
      <c r="P196" s="166">
        <f ca="1">MROUND(VLOOKUP($N196&amp;$D$191,'Community Alarm data'!$C$5:$O$169,'3. Older People (65+)'!P$191,FALSE),10)</f>
        <v>2170</v>
      </c>
      <c r="Q196" s="166">
        <f ca="1">MROUND(VLOOKUP($N196&amp;$D$191,'Community Alarm data'!$C$5:$O$169,'3. Older People (65+)'!Q$191,FALSE),10)</f>
        <v>17620</v>
      </c>
      <c r="R196" s="166">
        <f ca="1">MROUND(VLOOKUP($N196&amp;$D$191,'Community Alarm data'!$C$5:$O$169,'3. Older People (65+)'!R$191,FALSE),10)</f>
        <v>94680</v>
      </c>
    </row>
    <row r="197" spans="2:18" x14ac:dyDescent="0.2">
      <c r="M197" s="165" t="s">
        <v>762</v>
      </c>
      <c r="N197" s="165">
        <v>2015</v>
      </c>
      <c r="O197" s="166">
        <f ca="1">MROUND(VLOOKUP($N197&amp;$D$191,'Community Alarm data'!$C$5:$O$169,'3. Older People (65+)'!O$191,FALSE),10)</f>
        <v>80190</v>
      </c>
      <c r="P197" s="166">
        <f ca="1">MROUND(VLOOKUP($N197&amp;$D$191,'Community Alarm data'!$C$5:$O$169,'3. Older People (65+)'!P$191,FALSE),10)</f>
        <v>1960</v>
      </c>
      <c r="Q197" s="166">
        <f ca="1">MROUND(VLOOKUP($N197&amp;$D$191,'Community Alarm data'!$C$5:$O$169,'3. Older People (65+)'!Q$191,FALSE),10)</f>
        <v>22560</v>
      </c>
      <c r="R197" s="166">
        <f ca="1">MROUND(VLOOKUP($N197&amp;$D$191,'Community Alarm data'!$C$5:$O$169,'3. Older People (65+)'!R$191,FALSE),10)</f>
        <v>104710</v>
      </c>
    </row>
    <row r="201" spans="2:18" x14ac:dyDescent="0.2">
      <c r="H201" s="283"/>
    </row>
    <row r="202" spans="2:18" x14ac:dyDescent="0.2">
      <c r="H202" s="283"/>
    </row>
    <row r="203" spans="2:18" x14ac:dyDescent="0.2">
      <c r="H203" s="283"/>
    </row>
    <row r="204" spans="2:18" x14ac:dyDescent="0.2">
      <c r="H204" s="283"/>
    </row>
    <row r="205" spans="2:18" x14ac:dyDescent="0.2">
      <c r="H205" s="283"/>
    </row>
    <row r="206" spans="2:18" x14ac:dyDescent="0.2">
      <c r="B206" s="284"/>
      <c r="H206" s="283"/>
    </row>
    <row r="211" spans="2:46" ht="30" customHeight="1" x14ac:dyDescent="0.2">
      <c r="B211" s="446" t="s">
        <v>751</v>
      </c>
      <c r="C211" s="452"/>
      <c r="D211" s="452"/>
      <c r="E211" s="452"/>
      <c r="F211" s="452"/>
      <c r="G211" s="452"/>
    </row>
    <row r="214" spans="2:46" s="372" customFormat="1" ht="18.75" customHeight="1" x14ac:dyDescent="0.2">
      <c r="B214" s="355" t="s">
        <v>784</v>
      </c>
      <c r="C214" s="367"/>
      <c r="D214" s="367"/>
      <c r="E214" s="367"/>
      <c r="F214" s="367"/>
      <c r="G214" s="368"/>
      <c r="H214" s="367"/>
      <c r="I214" s="369"/>
      <c r="J214" s="369"/>
      <c r="K214" s="369"/>
      <c r="L214" s="369"/>
      <c r="M214" s="369"/>
      <c r="N214" s="370"/>
      <c r="O214" s="370"/>
      <c r="P214" s="370"/>
      <c r="Q214" s="370"/>
      <c r="R214" s="370"/>
      <c r="S214" s="370"/>
      <c r="T214" s="370"/>
      <c r="U214" s="370"/>
      <c r="V214" s="370"/>
      <c r="W214" s="370"/>
      <c r="X214" s="370"/>
      <c r="Y214" s="370"/>
      <c r="Z214" s="370"/>
      <c r="AA214" s="370"/>
      <c r="AB214" s="370"/>
      <c r="AC214" s="370"/>
      <c r="AD214" s="370"/>
      <c r="AE214" s="370"/>
      <c r="AF214" s="370"/>
      <c r="AG214" s="370"/>
      <c r="AH214" s="370"/>
      <c r="AI214" s="370"/>
      <c r="AJ214" s="370"/>
      <c r="AK214" s="370"/>
      <c r="AL214" s="370"/>
      <c r="AM214" s="370"/>
      <c r="AN214" s="370"/>
      <c r="AO214" s="370"/>
      <c r="AP214" s="371"/>
      <c r="AQ214" s="371"/>
      <c r="AR214" s="371"/>
      <c r="AS214" s="371"/>
      <c r="AT214" s="371"/>
    </row>
    <row r="215" spans="2:46" ht="15.75" x14ac:dyDescent="0.25">
      <c r="B215" s="9"/>
      <c r="C215" s="9"/>
      <c r="D215" s="9"/>
      <c r="E215" s="9"/>
      <c r="F215" s="9"/>
      <c r="G215" s="9"/>
      <c r="H215" s="9"/>
      <c r="I215" s="10"/>
      <c r="J215" s="10"/>
      <c r="K215" s="10"/>
      <c r="L215" s="10"/>
      <c r="M215" s="10"/>
    </row>
    <row r="216" spans="2:46" ht="20.25" customHeight="1" x14ac:dyDescent="0.25">
      <c r="B216" s="188" t="s">
        <v>99</v>
      </c>
      <c r="C216" s="10">
        <v>33</v>
      </c>
      <c r="D216" s="10" t="str">
        <f ca="1">OFFSET('Home Care data'!$B$1,'3. Older People (65+)'!C216,0)</f>
        <v>Scotland</v>
      </c>
      <c r="E216" s="10"/>
      <c r="F216" s="10"/>
      <c r="G216" s="10"/>
      <c r="H216" s="9"/>
      <c r="I216" s="10"/>
      <c r="J216" s="10"/>
      <c r="K216" s="10"/>
      <c r="L216" s="10"/>
      <c r="M216" s="10"/>
      <c r="N216" s="165">
        <f>D34</f>
        <v>0</v>
      </c>
      <c r="P216" s="165">
        <f>D215</f>
        <v>0</v>
      </c>
    </row>
    <row r="217" spans="2:46" ht="15.75" x14ac:dyDescent="0.25">
      <c r="B217" s="14" t="s">
        <v>681</v>
      </c>
      <c r="C217" s="9"/>
      <c r="D217" s="9"/>
      <c r="E217" s="9"/>
      <c r="F217" s="9"/>
      <c r="G217" s="9"/>
      <c r="H217" s="9"/>
      <c r="I217" s="10"/>
      <c r="J217" s="10"/>
      <c r="K217" s="10"/>
      <c r="L217" s="10"/>
      <c r="M217" s="10"/>
    </row>
    <row r="218" spans="2:46" ht="15.75" x14ac:dyDescent="0.25">
      <c r="B218" s="9"/>
      <c r="C218" s="9"/>
      <c r="D218" s="9"/>
      <c r="E218" s="9"/>
      <c r="N218" s="225"/>
      <c r="O218" s="226"/>
      <c r="P218" s="225"/>
      <c r="Q218" s="226"/>
      <c r="R218" s="225"/>
      <c r="S218" s="226"/>
      <c r="T218" s="225"/>
      <c r="U218" s="226"/>
      <c r="V218" s="225"/>
    </row>
    <row r="219" spans="2:46" x14ac:dyDescent="0.2">
      <c r="N219" s="165" t="s">
        <v>635</v>
      </c>
      <c r="O219" s="165" t="s">
        <v>636</v>
      </c>
      <c r="P219" s="165" t="s">
        <v>637</v>
      </c>
      <c r="Q219" s="165" t="s">
        <v>638</v>
      </c>
      <c r="R219" s="165" t="s">
        <v>639</v>
      </c>
      <c r="S219" s="165" t="s">
        <v>640</v>
      </c>
      <c r="T219" s="165" t="s">
        <v>641</v>
      </c>
      <c r="U219" s="165" t="s">
        <v>642</v>
      </c>
      <c r="V219" s="165" t="s">
        <v>643</v>
      </c>
      <c r="W219" s="165" t="s">
        <v>644</v>
      </c>
      <c r="X219" s="165" t="s">
        <v>645</v>
      </c>
      <c r="Y219" s="165" t="s">
        <v>646</v>
      </c>
      <c r="Z219" s="165" t="s">
        <v>634</v>
      </c>
      <c r="AA219" s="165" t="s">
        <v>633</v>
      </c>
      <c r="AB219" s="165" t="s">
        <v>703</v>
      </c>
    </row>
    <row r="220" spans="2:46" x14ac:dyDescent="0.2">
      <c r="N220" s="165">
        <v>2001</v>
      </c>
      <c r="O220" s="165">
        <v>2002</v>
      </c>
      <c r="P220" s="165">
        <v>2003</v>
      </c>
      <c r="Q220" s="165">
        <v>2004</v>
      </c>
      <c r="R220" s="165">
        <v>2005</v>
      </c>
      <c r="S220" s="165">
        <v>2006</v>
      </c>
      <c r="T220" s="165">
        <v>2007</v>
      </c>
      <c r="U220" s="165">
        <v>2008</v>
      </c>
      <c r="V220" s="165">
        <v>2009</v>
      </c>
      <c r="W220" s="165">
        <v>2010</v>
      </c>
      <c r="X220" s="165">
        <v>2011</v>
      </c>
      <c r="Y220" s="165">
        <v>2012</v>
      </c>
      <c r="Z220" s="165">
        <v>2013</v>
      </c>
      <c r="AA220" s="165">
        <v>2014</v>
      </c>
      <c r="AB220" s="165">
        <v>2015</v>
      </c>
    </row>
    <row r="221" spans="2:46" x14ac:dyDescent="0.2">
      <c r="M221" s="165" t="s">
        <v>24</v>
      </c>
      <c r="N221" s="165">
        <f ca="1">IF($D$216="Scotland",N226,"")</f>
        <v>15</v>
      </c>
      <c r="O221" s="165">
        <f t="shared" ref="O221:AB221" ca="1" si="3">IF($D$216="Scotland",O226,"")</f>
        <v>52</v>
      </c>
      <c r="P221" s="165">
        <f t="shared" ca="1" si="3"/>
        <v>141</v>
      </c>
      <c r="Q221" s="165">
        <f t="shared" ca="1" si="3"/>
        <v>306</v>
      </c>
      <c r="R221" s="165">
        <f t="shared" ca="1" si="3"/>
        <v>428</v>
      </c>
      <c r="S221" s="165">
        <f t="shared" ca="1" si="3"/>
        <v>484</v>
      </c>
      <c r="T221" s="165">
        <f t="shared" ca="1" si="3"/>
        <v>550</v>
      </c>
      <c r="U221" s="165">
        <f t="shared" ca="1" si="3"/>
        <v>653</v>
      </c>
      <c r="V221" s="165">
        <f t="shared" ca="1" si="3"/>
        <v>859</v>
      </c>
      <c r="W221" s="165">
        <f t="shared" ca="1" si="3"/>
        <v>1190</v>
      </c>
      <c r="X221" s="165">
        <f t="shared" ca="1" si="3"/>
        <v>1435</v>
      </c>
      <c r="Y221" s="165">
        <f t="shared" ca="1" si="3"/>
        <v>1663</v>
      </c>
      <c r="Z221" s="165">
        <f t="shared" ca="1" si="3"/>
        <v>1936</v>
      </c>
      <c r="AA221" s="165">
        <f t="shared" ca="1" si="3"/>
        <v>2311</v>
      </c>
      <c r="AB221" s="165">
        <f t="shared" ca="1" si="3"/>
        <v>2352.029738126942</v>
      </c>
    </row>
    <row r="222" spans="2:46" x14ac:dyDescent="0.2">
      <c r="M222" s="165" t="str">
        <f ca="1">D216</f>
        <v>Scotland</v>
      </c>
      <c r="N222" s="165" t="str">
        <f ca="1">IF($D$216="Scotland","",N227)</f>
        <v/>
      </c>
      <c r="O222" s="165" t="str">
        <f t="shared" ref="O222:AB222" ca="1" si="4">IF($D$216="Scotland","",O227)</f>
        <v/>
      </c>
      <c r="P222" s="165" t="str">
        <f t="shared" ca="1" si="4"/>
        <v/>
      </c>
      <c r="Q222" s="165" t="str">
        <f t="shared" ca="1" si="4"/>
        <v/>
      </c>
      <c r="R222" s="165" t="str">
        <f t="shared" ca="1" si="4"/>
        <v/>
      </c>
      <c r="S222" s="165" t="str">
        <f t="shared" ca="1" si="4"/>
        <v/>
      </c>
      <c r="T222" s="165" t="str">
        <f t="shared" ca="1" si="4"/>
        <v/>
      </c>
      <c r="U222" s="165" t="str">
        <f t="shared" ca="1" si="4"/>
        <v/>
      </c>
      <c r="V222" s="165" t="str">
        <f t="shared" ca="1" si="4"/>
        <v/>
      </c>
      <c r="W222" s="165" t="str">
        <f t="shared" ca="1" si="4"/>
        <v/>
      </c>
      <c r="X222" s="165" t="str">
        <f t="shared" ca="1" si="4"/>
        <v/>
      </c>
      <c r="Y222" s="165" t="str">
        <f t="shared" ca="1" si="4"/>
        <v/>
      </c>
      <c r="Z222" s="165" t="str">
        <f t="shared" ca="1" si="4"/>
        <v/>
      </c>
      <c r="AA222" s="165" t="str">
        <f t="shared" ca="1" si="4"/>
        <v/>
      </c>
      <c r="AB222" s="165" t="str">
        <f t="shared" ca="1" si="4"/>
        <v/>
      </c>
    </row>
    <row r="225" spans="2:28" x14ac:dyDescent="0.2">
      <c r="W225" s="165">
        <v>3</v>
      </c>
      <c r="X225" s="165">
        <v>5</v>
      </c>
      <c r="Y225" s="165">
        <v>7</v>
      </c>
      <c r="Z225" s="165">
        <v>9</v>
      </c>
      <c r="AA225" s="165">
        <v>11</v>
      </c>
      <c r="AB225" s="165">
        <v>13</v>
      </c>
    </row>
    <row r="226" spans="2:28" x14ac:dyDescent="0.2">
      <c r="M226" s="165" t="s">
        <v>680</v>
      </c>
      <c r="N226" s="165">
        <v>15</v>
      </c>
      <c r="O226" s="165">
        <v>52</v>
      </c>
      <c r="P226" s="165">
        <v>141</v>
      </c>
      <c r="Q226" s="165">
        <v>306</v>
      </c>
      <c r="R226" s="165">
        <v>428</v>
      </c>
      <c r="S226" s="165">
        <v>484</v>
      </c>
      <c r="T226" s="165">
        <v>550</v>
      </c>
      <c r="U226" s="165">
        <v>653</v>
      </c>
      <c r="V226" s="165">
        <v>859</v>
      </c>
      <c r="W226" s="165">
        <v>1190</v>
      </c>
      <c r="X226" s="165">
        <v>1435</v>
      </c>
      <c r="Y226" s="165">
        <v>1663</v>
      </c>
      <c r="Z226" s="165">
        <f>'Direct Payments data'!I185</f>
        <v>1936</v>
      </c>
      <c r="AA226" s="165">
        <f>'Direct Payments data'!K185</f>
        <v>2311</v>
      </c>
      <c r="AB226" s="322">
        <f>'Direct Payments data'!M185</f>
        <v>2352.029738126942</v>
      </c>
    </row>
    <row r="227" spans="2:28" x14ac:dyDescent="0.2">
      <c r="M227" s="165" t="str">
        <f ca="1">D216</f>
        <v>Scotland</v>
      </c>
      <c r="W227" s="165">
        <f ca="1">VLOOKUP($M227,'Direct Payments data'!$A$151:$M$185,'3. Older People (65+)'!W225,FALSE)</f>
        <v>1190</v>
      </c>
      <c r="X227" s="165">
        <f ca="1">VLOOKUP($M227,'Direct Payments data'!$A$151:$M$185,'3. Older People (65+)'!X225,FALSE)</f>
        <v>1435</v>
      </c>
      <c r="Y227" s="165">
        <f ca="1">VLOOKUP($M227,'Direct Payments data'!$A$151:$M$185,'3. Older People (65+)'!Y225,FALSE)</f>
        <v>1717</v>
      </c>
      <c r="Z227" s="165">
        <f ca="1">VLOOKUP($M227,'Direct Payments data'!$A$151:$M$185,'3. Older People (65+)'!Z225,FALSE)</f>
        <v>1936</v>
      </c>
      <c r="AA227" s="165">
        <f ca="1">VLOOKUP($M227,'Direct Payments data'!$A$151:$M$185,'3. Older People (65+)'!AA225,FALSE)</f>
        <v>2311</v>
      </c>
      <c r="AB227" s="165">
        <f ca="1">VLOOKUP($M227,'Direct Payments data'!$A$151:$M$185,'3. Older People (65+)'!AB225,FALSE)</f>
        <v>2352.029738126942</v>
      </c>
    </row>
    <row r="230" spans="2:28" ht="15.75" x14ac:dyDescent="0.25">
      <c r="N230" s="10" t="s">
        <v>24</v>
      </c>
      <c r="O230" s="10" t="s">
        <v>738</v>
      </c>
    </row>
    <row r="231" spans="2:28" x14ac:dyDescent="0.2">
      <c r="N231" s="165" t="s">
        <v>59</v>
      </c>
      <c r="O231" s="165" t="s">
        <v>739</v>
      </c>
    </row>
    <row r="232" spans="2:28" x14ac:dyDescent="0.2">
      <c r="N232" s="165" t="s">
        <v>74</v>
      </c>
      <c r="O232" s="165" t="s">
        <v>740</v>
      </c>
    </row>
    <row r="240" spans="2:28" ht="15" x14ac:dyDescent="0.25">
      <c r="B240" s="243" t="str">
        <f ca="1">IF(D216="Scotland",O230,IF(D216="East Renfrewshire",O231,IF(D216="Scottish Borders",O232,"")))</f>
        <v>*Scotland-level figures for Direct Payments for 2014/15 have been adjusted to account for missing data from East Renfrewshire council.</v>
      </c>
    </row>
    <row r="243" spans="2:46" s="372" customFormat="1" ht="18.75" customHeight="1" x14ac:dyDescent="0.2">
      <c r="B243" s="355" t="s">
        <v>794</v>
      </c>
      <c r="C243" s="367"/>
      <c r="D243" s="367"/>
      <c r="E243" s="367"/>
      <c r="F243" s="367"/>
      <c r="G243" s="368"/>
      <c r="H243" s="367"/>
      <c r="I243" s="369"/>
      <c r="J243" s="369"/>
      <c r="K243" s="369"/>
      <c r="L243" s="369"/>
      <c r="M243" s="373"/>
      <c r="N243" s="373"/>
      <c r="O243" s="373"/>
      <c r="P243" s="373"/>
      <c r="Q243" s="373"/>
      <c r="R243" s="373"/>
      <c r="S243" s="373"/>
      <c r="T243" s="373"/>
      <c r="U243" s="373"/>
      <c r="V243" s="373"/>
      <c r="W243" s="373"/>
      <c r="X243" s="373"/>
      <c r="Y243" s="373"/>
      <c r="Z243" s="373"/>
      <c r="AA243" s="373"/>
      <c r="AB243" s="370"/>
      <c r="AC243" s="370"/>
      <c r="AD243" s="370"/>
      <c r="AE243" s="370"/>
      <c r="AF243" s="370"/>
      <c r="AG243" s="370"/>
      <c r="AH243" s="370"/>
      <c r="AI243" s="370"/>
      <c r="AJ243" s="370"/>
      <c r="AK243" s="370"/>
      <c r="AL243" s="370"/>
      <c r="AM243" s="370"/>
      <c r="AN243" s="370"/>
      <c r="AO243" s="370"/>
      <c r="AP243" s="371"/>
      <c r="AQ243" s="371"/>
      <c r="AR243" s="371"/>
      <c r="AS243" s="371"/>
      <c r="AT243" s="371"/>
    </row>
    <row r="244" spans="2:46" ht="15.75" x14ac:dyDescent="0.25">
      <c r="B244" s="9"/>
      <c r="C244" s="9"/>
      <c r="D244" s="9"/>
      <c r="E244" s="9"/>
      <c r="F244" s="9"/>
      <c r="G244" s="9"/>
      <c r="H244" s="9"/>
      <c r="I244" s="10"/>
      <c r="J244" s="10"/>
      <c r="K244" s="10"/>
      <c r="L244" s="10"/>
    </row>
    <row r="245" spans="2:46" ht="15.75" x14ac:dyDescent="0.25">
      <c r="B245" s="448" t="s">
        <v>601</v>
      </c>
      <c r="C245" s="449"/>
      <c r="D245" s="449"/>
      <c r="E245" s="449"/>
      <c r="F245" s="449"/>
      <c r="G245" s="449"/>
      <c r="H245" s="449"/>
      <c r="I245" s="10"/>
      <c r="J245" s="10">
        <v>3</v>
      </c>
      <c r="K245" s="10" t="str">
        <f ca="1">OFFSET('Summary Data'!$C$467,'3. Older People (65+)'!J245,0)</f>
        <v>2014-15</v>
      </c>
      <c r="L245" s="10"/>
      <c r="M245" s="13"/>
      <c r="N245" s="168"/>
      <c r="O245" s="168"/>
      <c r="P245" s="168"/>
      <c r="Q245" s="168"/>
      <c r="R245" s="168"/>
      <c r="S245" s="168"/>
      <c r="T245" s="168"/>
      <c r="U245" s="168"/>
      <c r="V245" s="168"/>
      <c r="W245" s="168"/>
      <c r="X245" s="168"/>
      <c r="Y245" s="168"/>
      <c r="Z245" s="168"/>
      <c r="AA245" s="168"/>
    </row>
    <row r="246" spans="2:46" ht="15.75" x14ac:dyDescent="0.25">
      <c r="B246" s="9"/>
      <c r="C246" s="9"/>
      <c r="D246" s="9"/>
      <c r="E246" s="9"/>
      <c r="F246" s="9"/>
      <c r="G246" s="9"/>
      <c r="H246" s="9"/>
      <c r="I246" s="10"/>
      <c r="J246" s="10"/>
      <c r="K246" s="10"/>
      <c r="L246" s="10"/>
      <c r="M246" s="10"/>
    </row>
    <row r="247" spans="2:46" ht="32.25" customHeight="1" x14ac:dyDescent="0.25">
      <c r="B247" s="297" t="s">
        <v>98</v>
      </c>
      <c r="C247" s="298" t="s">
        <v>755</v>
      </c>
      <c r="D247" s="302" t="s">
        <v>649</v>
      </c>
      <c r="E247" s="298" t="s">
        <v>711</v>
      </c>
      <c r="F247" s="298" t="s">
        <v>712</v>
      </c>
      <c r="G247" s="243"/>
      <c r="H247" s="243"/>
      <c r="N247" s="225"/>
      <c r="O247" s="226"/>
    </row>
    <row r="248" spans="2:46" ht="15" x14ac:dyDescent="0.25">
      <c r="B248" s="290" t="s">
        <v>87</v>
      </c>
      <c r="C248" s="291">
        <f ca="1">MROUND(VLOOKUP($K$245&amp;$B248,'Direct Payments data'!$C$75:$H$82,5,FALSE),10)</f>
        <v>1110</v>
      </c>
      <c r="D248" s="300">
        <f ca="1">MROUND((VLOOKUP($K$245&amp;$B248,'Direct Payments data'!$C$86:$H$94,5,FALSE)/1000),0.1)</f>
        <v>10</v>
      </c>
      <c r="E248" s="301">
        <f ca="1">MROUND(VLOOKUP($K$245&amp;$B248,'Direct Payments data'!$C$98:$L$106,O$250,FALSE),1000)</f>
        <v>9000</v>
      </c>
      <c r="F248" s="301">
        <f ca="1">MROUND(VLOOKUP($K$245&amp;$B248,'Direct Payments data'!$C$98:$L$106,P$250,FALSE),1000)</f>
        <v>6000</v>
      </c>
      <c r="G248" s="288"/>
      <c r="H248" s="243"/>
    </row>
    <row r="249" spans="2:46" ht="15" x14ac:dyDescent="0.25">
      <c r="B249" s="290" t="s">
        <v>47</v>
      </c>
      <c r="C249" s="291">
        <f ca="1">MROUND(VLOOKUP($K$245&amp;$B249,'Direct Payments data'!$C$75:$H$82,5,FALSE),10)</f>
        <v>500</v>
      </c>
      <c r="D249" s="300">
        <f ca="1">MROUND((VLOOKUP($K$245&amp;$B249,'Direct Payments data'!$C$86:$H$94,5,FALSE)/1000),0.1)</f>
        <v>4.8000000000000007</v>
      </c>
      <c r="E249" s="301">
        <f ca="1">MROUND(VLOOKUP($K$245&amp;$B249,'Direct Payments data'!$C$98:$L$106,O$250,FALSE),1000)</f>
        <v>10000</v>
      </c>
      <c r="F249" s="301">
        <f ca="1">MROUND(VLOOKUP($K$245&amp;$B249,'Direct Payments data'!$C$98:$L$106,P$250,FALSE),1000)</f>
        <v>7000</v>
      </c>
      <c r="G249" s="289"/>
      <c r="H249" s="243"/>
    </row>
    <row r="250" spans="2:46" ht="15" x14ac:dyDescent="0.25">
      <c r="B250" s="290" t="s">
        <v>756</v>
      </c>
      <c r="C250" s="291">
        <f ca="1">MROUND(VLOOKUP($K$245&amp;$B250,'Direct Payments data'!$C$75:$H$82,5,FALSE),10)</f>
        <v>320</v>
      </c>
      <c r="D250" s="300">
        <f ca="1">MROUND((VLOOKUP($K$245&amp;$B250,'Direct Payments data'!$C$86:$H$94,5,FALSE)/1000),0.1)</f>
        <v>3.1</v>
      </c>
      <c r="E250" s="301">
        <f ca="1">MROUND(VLOOKUP($K$245&amp;$B250,'Direct Payments data'!$C$98:$L$106,O$250,FALSE),1000)</f>
        <v>10000</v>
      </c>
      <c r="F250" s="301">
        <f ca="1">MROUND(VLOOKUP($K$245&amp;$B250,'Direct Payments data'!$C$98:$L$106,P$250,FALSE),1000)</f>
        <v>6000</v>
      </c>
      <c r="G250" s="289"/>
      <c r="H250" s="243"/>
      <c r="O250" s="165">
        <v>9</v>
      </c>
      <c r="P250" s="165">
        <v>5</v>
      </c>
    </row>
    <row r="251" spans="2:46" ht="15" x14ac:dyDescent="0.25">
      <c r="B251" s="290" t="s">
        <v>13</v>
      </c>
      <c r="C251" s="291">
        <f ca="1">MROUND(VLOOKUP($K$245&amp;$B251,'Direct Payments data'!$C$75:$H$82,5,FALSE),10)</f>
        <v>90</v>
      </c>
      <c r="D251" s="300">
        <f ca="1">MROUND((VLOOKUP($K$245&amp;$B251,'Direct Payments data'!$C$86:$H$94,5,FALSE)/1000),0.1)</f>
        <v>0.70000000000000007</v>
      </c>
      <c r="E251" s="301">
        <f ca="1">MROUND(VLOOKUP($K$245&amp;$B251,'Direct Payments data'!$C$98:$L$106,O$250,FALSE),1000)</f>
        <v>8000</v>
      </c>
      <c r="F251" s="301">
        <f ca="1">MROUND(VLOOKUP($K$245&amp;$B251,'Direct Payments data'!$C$98:$L$106,P$250,FALSE),1000)</f>
        <v>6000</v>
      </c>
      <c r="G251" s="289"/>
      <c r="H251" s="243"/>
    </row>
    <row r="252" spans="2:46" ht="15" x14ac:dyDescent="0.25">
      <c r="B252" s="290" t="s">
        <v>795</v>
      </c>
      <c r="C252" s="291">
        <f ca="1">MROUND(VLOOKUP($K$245&amp;$B252,'Direct Payments data'!$C$75:$H$82,5,FALSE),10)</f>
        <v>20</v>
      </c>
      <c r="D252" s="300">
        <f ca="1">MROUND((VLOOKUP($K$245&amp;$B252,'Direct Payments data'!$C$86:$H$94,5,FALSE)/1000),0.1)</f>
        <v>0.4</v>
      </c>
      <c r="E252" s="301">
        <f ca="1">MROUND(VLOOKUP($K$245&amp;$B252,'Direct Payments data'!$C$98:$L$106,O$250,FALSE),1000)</f>
        <v>18000</v>
      </c>
      <c r="F252" s="301">
        <f ca="1">MROUND(VLOOKUP($K$245&amp;$B252,'Direct Payments data'!$C$98:$L$106,P$250,FALSE),1000)</f>
        <v>5000</v>
      </c>
      <c r="G252" s="289"/>
      <c r="H252" s="243"/>
    </row>
    <row r="253" spans="2:46" ht="15" x14ac:dyDescent="0.25">
      <c r="B253" s="290" t="s">
        <v>16</v>
      </c>
      <c r="C253" s="291">
        <f ca="1">MROUND(VLOOKUP($K$245&amp;$B253,'Direct Payments data'!$C$75:$H$82,5,FALSE),10)</f>
        <v>70</v>
      </c>
      <c r="D253" s="300">
        <f ca="1">MROUND((VLOOKUP($K$245&amp;$B253,'Direct Payments data'!$C$86:$H$94,5,FALSE)/1000),0.1)</f>
        <v>0.70000000000000007</v>
      </c>
      <c r="E253" s="301">
        <f ca="1">MROUND(VLOOKUP($K$245&amp;$B253,'Direct Payments data'!$C$98:$L$106,O$250,FALSE),1000)</f>
        <v>10000</v>
      </c>
      <c r="F253" s="301">
        <f ca="1">MROUND(VLOOKUP($K$245&amp;$B253,'Direct Payments data'!$C$98:$L$106,P$250,FALSE),1000)</f>
        <v>8000</v>
      </c>
      <c r="G253" s="289"/>
      <c r="H253" s="243"/>
    </row>
    <row r="254" spans="2:46" ht="15" x14ac:dyDescent="0.25">
      <c r="B254" s="290" t="s">
        <v>17</v>
      </c>
      <c r="C254" s="291">
        <f ca="1">MROUND(VLOOKUP($K$245&amp;$B254,'Direct Payments data'!$C$75:$H$82,5,FALSE),10)</f>
        <v>180</v>
      </c>
      <c r="D254" s="300">
        <f ca="1">MROUND((VLOOKUP($K$245&amp;$B254,'Direct Payments data'!$C$86:$H$94,5,FALSE)/1000),0.1)</f>
        <v>1.4000000000000001</v>
      </c>
      <c r="E254" s="301">
        <f ca="1">MROUND(VLOOKUP($K$245&amp;$B254,'Direct Payments data'!$C$98:$L$106,O$250,FALSE),1000)</f>
        <v>8000</v>
      </c>
      <c r="F254" s="301">
        <f ca="1">MROUND(VLOOKUP($K$245&amp;$B254,'Direct Payments data'!$C$98:$L$106,P$250,FALSE),1000)</f>
        <v>5000</v>
      </c>
      <c r="G254" s="289"/>
      <c r="H254" s="243"/>
    </row>
    <row r="255" spans="2:46" ht="15" x14ac:dyDescent="0.25">
      <c r="B255" s="344"/>
      <c r="C255" s="345"/>
      <c r="D255" s="345"/>
      <c r="E255" s="347"/>
      <c r="F255" s="347"/>
      <c r="G255" s="289"/>
      <c r="H255" s="243"/>
    </row>
    <row r="256" spans="2:46" ht="15" x14ac:dyDescent="0.25">
      <c r="B256" s="340" t="s">
        <v>753</v>
      </c>
      <c r="C256" s="341">
        <f ca="1">MROUND(VLOOKUP($K$245&amp;$B256,'Direct Payments data'!$C$75:$H$82,5,FALSE),10)</f>
        <v>2350</v>
      </c>
      <c r="D256" s="342">
        <f ca="1">MROUND((VLOOKUP($K$245&amp;$B256,'Direct Payments data'!$C$86:$H$94,5,FALSE)/1000),0.1)</f>
        <v>21.900000000000002</v>
      </c>
      <c r="E256" s="343">
        <f ca="1">MROUND(VLOOKUP($K$245&amp;$B256,'Direct Payments data'!$C$98:$L$106,O$250,FALSE),1000)</f>
        <v>9000</v>
      </c>
      <c r="F256" s="343">
        <f ca="1">MROUND(VLOOKUP($K$245&amp;$B256,'Direct Payments data'!$C$98:$L$106,P$250,FALSE),1000)</f>
        <v>6000</v>
      </c>
      <c r="G256" s="289"/>
      <c r="H256" s="243"/>
    </row>
    <row r="257" spans="2:8" ht="15" x14ac:dyDescent="0.25">
      <c r="B257" s="243"/>
      <c r="C257" s="243"/>
      <c r="D257" s="339"/>
      <c r="E257" s="243"/>
      <c r="F257" s="243"/>
      <c r="G257" s="243"/>
      <c r="H257" s="243"/>
    </row>
    <row r="258" spans="2:8" ht="30" customHeight="1" x14ac:dyDescent="0.2">
      <c r="B258" s="446" t="s">
        <v>757</v>
      </c>
      <c r="C258" s="447"/>
      <c r="D258" s="447"/>
      <c r="E258" s="447"/>
      <c r="F258" s="447"/>
      <c r="G258" s="447"/>
      <c r="H258" s="447"/>
    </row>
    <row r="259" spans="2:8" ht="15" x14ac:dyDescent="0.25">
      <c r="B259" s="243" t="s">
        <v>758</v>
      </c>
      <c r="C259" s="243"/>
      <c r="D259" s="243"/>
      <c r="E259" s="243"/>
      <c r="F259" s="243"/>
      <c r="G259" s="243"/>
      <c r="H259" s="243"/>
    </row>
    <row r="260" spans="2:8" ht="15" customHeight="1" x14ac:dyDescent="0.2">
      <c r="B260" s="446" t="s">
        <v>759</v>
      </c>
      <c r="C260" s="447"/>
      <c r="D260" s="447"/>
      <c r="E260" s="447"/>
      <c r="F260" s="447"/>
      <c r="G260" s="447"/>
      <c r="H260" s="447"/>
    </row>
    <row r="261" spans="2:8" ht="15" customHeight="1" x14ac:dyDescent="0.2">
      <c r="B261" s="446" t="s">
        <v>797</v>
      </c>
      <c r="C261" s="447"/>
      <c r="D261" s="447"/>
      <c r="E261" s="447"/>
      <c r="F261" s="447"/>
      <c r="G261" s="447"/>
      <c r="H261" s="447"/>
    </row>
    <row r="262" spans="2:8" ht="17.25" x14ac:dyDescent="0.25">
      <c r="B262" s="243" t="s">
        <v>713</v>
      </c>
      <c r="C262" s="243"/>
      <c r="D262" s="243"/>
      <c r="E262" s="243"/>
      <c r="F262" s="243"/>
      <c r="G262" s="243"/>
      <c r="H262" s="243"/>
    </row>
    <row r="263" spans="2:8" ht="17.25" x14ac:dyDescent="0.25">
      <c r="B263" s="243" t="s">
        <v>714</v>
      </c>
      <c r="C263" s="243"/>
      <c r="D263" s="243"/>
      <c r="E263" s="243"/>
      <c r="F263" s="243"/>
      <c r="G263" s="243"/>
      <c r="H263" s="243"/>
    </row>
    <row r="264" spans="2:8" ht="15" x14ac:dyDescent="0.25">
      <c r="B264" s="243"/>
      <c r="C264" s="243"/>
      <c r="D264" s="243"/>
      <c r="E264" s="243"/>
      <c r="F264" s="243"/>
      <c r="G264" s="243"/>
      <c r="H264" s="243"/>
    </row>
    <row r="265" spans="2:8" ht="15" x14ac:dyDescent="0.25">
      <c r="B265" s="243"/>
      <c r="C265" s="243"/>
      <c r="D265" s="243"/>
      <c r="E265" s="243"/>
      <c r="F265" s="243"/>
      <c r="G265" s="243"/>
      <c r="H265" s="243"/>
    </row>
    <row r="266" spans="2:8" ht="15" x14ac:dyDescent="0.25">
      <c r="B266" s="243"/>
      <c r="C266" s="243"/>
      <c r="D266" s="243"/>
      <c r="E266" s="243"/>
      <c r="F266" s="243"/>
      <c r="G266" s="243"/>
      <c r="H266" s="243"/>
    </row>
  </sheetData>
  <mergeCells count="9">
    <mergeCell ref="B261:H261"/>
    <mergeCell ref="B260:H260"/>
    <mergeCell ref="B245:H245"/>
    <mergeCell ref="E93:F93"/>
    <mergeCell ref="C93:D93"/>
    <mergeCell ref="B211:G211"/>
    <mergeCell ref="B258:H258"/>
    <mergeCell ref="B133:G133"/>
    <mergeCell ref="B134:G134"/>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Drop Down 1">
              <controlPr defaultSize="0" autoLine="0" autoPict="0">
                <anchor moveWithCells="1">
                  <from>
                    <xdr:col>2</xdr:col>
                    <xdr:colOff>457200</xdr:colOff>
                    <xdr:row>29</xdr:row>
                    <xdr:rowOff>0</xdr:rowOff>
                  </from>
                  <to>
                    <xdr:col>3</xdr:col>
                    <xdr:colOff>704850</xdr:colOff>
                    <xdr:row>30</xdr:row>
                    <xdr:rowOff>19050</xdr:rowOff>
                  </to>
                </anchor>
              </controlPr>
            </control>
          </mc:Choice>
        </mc:AlternateContent>
        <mc:AlternateContent xmlns:mc="http://schemas.openxmlformats.org/markup-compatibility/2006">
          <mc:Choice Requires="x14">
            <control shapeId="6147" r:id="rId5" name="Drop Down 3">
              <controlPr defaultSize="0" autoLine="0" autoPict="0">
                <anchor moveWithCells="1">
                  <from>
                    <xdr:col>2</xdr:col>
                    <xdr:colOff>447675</xdr:colOff>
                    <xdr:row>56</xdr:row>
                    <xdr:rowOff>171450</xdr:rowOff>
                  </from>
                  <to>
                    <xdr:col>3</xdr:col>
                    <xdr:colOff>695325</xdr:colOff>
                    <xdr:row>58</xdr:row>
                    <xdr:rowOff>47625</xdr:rowOff>
                  </to>
                </anchor>
              </controlPr>
            </control>
          </mc:Choice>
        </mc:AlternateContent>
        <mc:AlternateContent xmlns:mc="http://schemas.openxmlformats.org/markup-compatibility/2006">
          <mc:Choice Requires="x14">
            <control shapeId="6148" r:id="rId6" name="Drop Down 4">
              <controlPr defaultSize="0" autoLine="0" autoPict="0">
                <anchor moveWithCells="1">
                  <from>
                    <xdr:col>2</xdr:col>
                    <xdr:colOff>447675</xdr:colOff>
                    <xdr:row>88</xdr:row>
                    <xdr:rowOff>190500</xdr:rowOff>
                  </from>
                  <to>
                    <xdr:col>3</xdr:col>
                    <xdr:colOff>695325</xdr:colOff>
                    <xdr:row>90</xdr:row>
                    <xdr:rowOff>38100</xdr:rowOff>
                  </to>
                </anchor>
              </controlPr>
            </control>
          </mc:Choice>
        </mc:AlternateContent>
        <mc:AlternateContent xmlns:mc="http://schemas.openxmlformats.org/markup-compatibility/2006">
          <mc:Choice Requires="x14">
            <control shapeId="6160" r:id="rId7" name="Drop Down 16">
              <controlPr defaultSize="0" autoLine="0" autoPict="0">
                <anchor moveWithCells="1">
                  <from>
                    <xdr:col>2</xdr:col>
                    <xdr:colOff>447675</xdr:colOff>
                    <xdr:row>189</xdr:row>
                    <xdr:rowOff>190500</xdr:rowOff>
                  </from>
                  <to>
                    <xdr:col>3</xdr:col>
                    <xdr:colOff>990600</xdr:colOff>
                    <xdr:row>191</xdr:row>
                    <xdr:rowOff>57150</xdr:rowOff>
                  </to>
                </anchor>
              </controlPr>
            </control>
          </mc:Choice>
        </mc:AlternateContent>
        <mc:AlternateContent xmlns:mc="http://schemas.openxmlformats.org/markup-compatibility/2006">
          <mc:Choice Requires="x14">
            <control shapeId="6163" r:id="rId8" name="Drop Down 19">
              <controlPr defaultSize="0" autoLine="0" autoPict="0">
                <anchor moveWithCells="1">
                  <from>
                    <xdr:col>2</xdr:col>
                    <xdr:colOff>457200</xdr:colOff>
                    <xdr:row>5</xdr:row>
                    <xdr:rowOff>0</xdr:rowOff>
                  </from>
                  <to>
                    <xdr:col>3</xdr:col>
                    <xdr:colOff>704850</xdr:colOff>
                    <xdr:row>6</xdr:row>
                    <xdr:rowOff>19050</xdr:rowOff>
                  </to>
                </anchor>
              </controlPr>
            </control>
          </mc:Choice>
        </mc:AlternateContent>
        <mc:AlternateContent xmlns:mc="http://schemas.openxmlformats.org/markup-compatibility/2006">
          <mc:Choice Requires="x14">
            <control shapeId="6167" r:id="rId9" name="Drop Down 23">
              <controlPr defaultSize="0" autoLine="0" autoPict="0">
                <anchor moveWithCells="1">
                  <from>
                    <xdr:col>5</xdr:col>
                    <xdr:colOff>895350</xdr:colOff>
                    <xdr:row>56</xdr:row>
                    <xdr:rowOff>152400</xdr:rowOff>
                  </from>
                  <to>
                    <xdr:col>6</xdr:col>
                    <xdr:colOff>904875</xdr:colOff>
                    <xdr:row>58</xdr:row>
                    <xdr:rowOff>38100</xdr:rowOff>
                  </to>
                </anchor>
              </controlPr>
            </control>
          </mc:Choice>
        </mc:AlternateContent>
        <mc:AlternateContent xmlns:mc="http://schemas.openxmlformats.org/markup-compatibility/2006">
          <mc:Choice Requires="x14">
            <control shapeId="6170" r:id="rId10" name="Drop Down 26">
              <controlPr defaultSize="0" autoLine="0" autoPict="0">
                <anchor moveWithCells="1">
                  <from>
                    <xdr:col>5</xdr:col>
                    <xdr:colOff>895350</xdr:colOff>
                    <xdr:row>88</xdr:row>
                    <xdr:rowOff>152400</xdr:rowOff>
                  </from>
                  <to>
                    <xdr:col>6</xdr:col>
                    <xdr:colOff>904875</xdr:colOff>
                    <xdr:row>90</xdr:row>
                    <xdr:rowOff>38100</xdr:rowOff>
                  </to>
                </anchor>
              </controlPr>
            </control>
          </mc:Choice>
        </mc:AlternateContent>
        <mc:AlternateContent xmlns:mc="http://schemas.openxmlformats.org/markup-compatibility/2006">
          <mc:Choice Requires="x14">
            <control shapeId="6171" r:id="rId11" name="Drop Down 27">
              <controlPr defaultSize="0" autoLine="0" autoPict="0">
                <anchor moveWithCells="1">
                  <from>
                    <xdr:col>1</xdr:col>
                    <xdr:colOff>952500</xdr:colOff>
                    <xdr:row>136</xdr:row>
                    <xdr:rowOff>180975</xdr:rowOff>
                  </from>
                  <to>
                    <xdr:col>2</xdr:col>
                    <xdr:colOff>38100</xdr:colOff>
                    <xdr:row>138</xdr:row>
                    <xdr:rowOff>66675</xdr:rowOff>
                  </to>
                </anchor>
              </controlPr>
            </control>
          </mc:Choice>
        </mc:AlternateContent>
        <mc:AlternateContent xmlns:mc="http://schemas.openxmlformats.org/markup-compatibility/2006">
          <mc:Choice Requires="x14">
            <control shapeId="6175" r:id="rId12" name="Drop Down 31">
              <controlPr defaultSize="0" autoLine="0" autoPict="0">
                <anchor moveWithCells="1">
                  <from>
                    <xdr:col>3</xdr:col>
                    <xdr:colOff>209550</xdr:colOff>
                    <xdr:row>214</xdr:row>
                    <xdr:rowOff>190500</xdr:rowOff>
                  </from>
                  <to>
                    <xdr:col>4</xdr:col>
                    <xdr:colOff>466725</xdr:colOff>
                    <xdr:row>215</xdr:row>
                    <xdr:rowOff>209550</xdr:rowOff>
                  </to>
                </anchor>
              </controlPr>
            </control>
          </mc:Choice>
        </mc:AlternateContent>
        <mc:AlternateContent xmlns:mc="http://schemas.openxmlformats.org/markup-compatibility/2006">
          <mc:Choice Requires="x14">
            <control shapeId="7162" r:id="rId13" name="Drop Down 1018">
              <controlPr defaultSize="0" autoLine="0" autoPict="0">
                <anchor moveWithCells="1">
                  <from>
                    <xdr:col>1</xdr:col>
                    <xdr:colOff>1228725</xdr:colOff>
                    <xdr:row>104</xdr:row>
                    <xdr:rowOff>161925</xdr:rowOff>
                  </from>
                  <to>
                    <xdr:col>2</xdr:col>
                    <xdr:colOff>352425</xdr:colOff>
                    <xdr:row>106</xdr:row>
                    <xdr:rowOff>19050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B1:AH228"/>
  <sheetViews>
    <sheetView zoomScale="85" zoomScaleNormal="85" workbookViewId="0"/>
  </sheetViews>
  <sheetFormatPr defaultRowHeight="12.75" x14ac:dyDescent="0.2"/>
  <cols>
    <col min="1" max="1" width="1.5703125" style="244" customWidth="1"/>
    <col min="2" max="2" width="30.5703125" style="244" customWidth="1"/>
    <col min="3" max="6" width="16.7109375" style="244" customWidth="1"/>
    <col min="7" max="8" width="17.42578125" style="244" customWidth="1"/>
    <col min="9" max="9" width="10" style="315" customWidth="1"/>
    <col min="10" max="25" width="2.5703125" style="165" customWidth="1"/>
    <col min="26" max="33" width="3.140625" style="165" customWidth="1"/>
    <col min="34" max="34" width="8.5703125" style="324" customWidth="1"/>
    <col min="35" max="16384" width="9.140625" style="244"/>
  </cols>
  <sheetData>
    <row r="1" spans="2:34" s="9" customFormat="1" ht="21" x14ac:dyDescent="0.35">
      <c r="B1" s="157" t="s">
        <v>725</v>
      </c>
      <c r="I1" s="316"/>
      <c r="J1" s="10"/>
      <c r="K1" s="10"/>
      <c r="L1" s="10"/>
      <c r="M1" s="10"/>
      <c r="N1" s="10"/>
      <c r="O1" s="10"/>
      <c r="P1" s="10"/>
      <c r="Q1" s="10"/>
      <c r="R1" s="10"/>
      <c r="S1" s="10"/>
      <c r="T1" s="10"/>
      <c r="U1" s="10"/>
      <c r="V1" s="10"/>
      <c r="W1" s="10"/>
      <c r="X1" s="10"/>
      <c r="Y1" s="10"/>
      <c r="Z1" s="10"/>
      <c r="AA1" s="10"/>
      <c r="AB1" s="10"/>
      <c r="AC1" s="10"/>
      <c r="AD1" s="10"/>
      <c r="AE1" s="10"/>
      <c r="AF1" s="10"/>
      <c r="AG1" s="10"/>
      <c r="AH1" s="323"/>
    </row>
    <row r="2" spans="2:34" s="9" customFormat="1" ht="15.75" x14ac:dyDescent="0.25">
      <c r="B2" s="14" t="s">
        <v>877</v>
      </c>
      <c r="J2" s="10"/>
      <c r="K2" s="10"/>
      <c r="L2" s="10"/>
      <c r="M2" s="10"/>
      <c r="N2" s="10"/>
      <c r="O2" s="10"/>
      <c r="P2" s="10"/>
      <c r="Q2" s="10"/>
      <c r="R2" s="10"/>
      <c r="S2" s="10"/>
      <c r="T2" s="10"/>
      <c r="U2" s="10"/>
      <c r="V2" s="10"/>
      <c r="W2" s="10"/>
      <c r="X2" s="10"/>
      <c r="Y2" s="10"/>
    </row>
    <row r="3" spans="2:34" s="9" customFormat="1" ht="15.75" x14ac:dyDescent="0.25">
      <c r="I3" s="316"/>
      <c r="J3" s="10"/>
      <c r="K3" s="10"/>
      <c r="L3" s="10"/>
      <c r="M3" s="10"/>
      <c r="N3" s="10"/>
      <c r="O3" s="10"/>
      <c r="P3" s="10"/>
      <c r="Q3" s="10"/>
      <c r="R3" s="10"/>
      <c r="S3" s="10"/>
      <c r="T3" s="10"/>
      <c r="U3" s="10"/>
      <c r="V3" s="10"/>
      <c r="W3" s="10"/>
      <c r="X3" s="10"/>
      <c r="Y3" s="10"/>
      <c r="Z3" s="10"/>
      <c r="AA3" s="10"/>
      <c r="AB3" s="10"/>
      <c r="AC3" s="10"/>
      <c r="AD3" s="10"/>
      <c r="AE3" s="10"/>
      <c r="AF3" s="10"/>
      <c r="AG3" s="10"/>
      <c r="AH3" s="323"/>
    </row>
    <row r="4" spans="2:34" s="367" customFormat="1" ht="18.75" customHeight="1" x14ac:dyDescent="0.2">
      <c r="B4" s="355" t="s">
        <v>720</v>
      </c>
      <c r="G4" s="368"/>
      <c r="I4" s="374"/>
      <c r="J4" s="369"/>
      <c r="K4" s="369"/>
      <c r="L4" s="369"/>
      <c r="M4" s="369"/>
      <c r="N4" s="369"/>
      <c r="O4" s="369"/>
      <c r="P4" s="369"/>
      <c r="Q4" s="369"/>
      <c r="R4" s="369"/>
      <c r="S4" s="369"/>
      <c r="T4" s="369"/>
      <c r="U4" s="369"/>
      <c r="V4" s="369"/>
      <c r="W4" s="369"/>
      <c r="X4" s="369"/>
      <c r="Y4" s="369"/>
      <c r="Z4" s="369"/>
      <c r="AA4" s="369"/>
      <c r="AB4" s="369"/>
      <c r="AC4" s="369"/>
      <c r="AD4" s="369"/>
      <c r="AE4" s="369"/>
      <c r="AF4" s="369"/>
      <c r="AG4" s="369"/>
    </row>
    <row r="5" spans="2:34" s="9" customFormat="1" ht="15.75" x14ac:dyDescent="0.25">
      <c r="I5" s="316"/>
      <c r="J5" s="10"/>
      <c r="K5" s="10"/>
      <c r="L5" s="10"/>
      <c r="M5" s="10"/>
      <c r="N5" s="10"/>
      <c r="O5" s="10"/>
      <c r="P5" s="11"/>
      <c r="Q5" s="10"/>
      <c r="R5" s="10"/>
      <c r="S5" s="10"/>
      <c r="T5" s="10"/>
      <c r="U5" s="10"/>
      <c r="V5" s="10"/>
      <c r="W5" s="10"/>
      <c r="X5" s="10"/>
      <c r="Y5" s="10"/>
      <c r="Z5" s="10"/>
      <c r="AA5" s="10"/>
      <c r="AB5" s="10"/>
      <c r="AC5" s="10"/>
      <c r="AD5" s="10"/>
      <c r="AE5" s="10"/>
      <c r="AF5" s="10"/>
      <c r="AG5" s="10"/>
      <c r="AH5" s="323"/>
    </row>
    <row r="6" spans="2:34" s="9" customFormat="1" ht="15.75" x14ac:dyDescent="0.25">
      <c r="B6" s="9" t="s">
        <v>899</v>
      </c>
      <c r="C6" s="10">
        <v>33</v>
      </c>
      <c r="D6" s="10" t="str">
        <f ca="1">OFFSET('Home Care data'!$B$1,'4. Adults (18-64)'!C6,0)</f>
        <v>Scotland</v>
      </c>
      <c r="E6" s="10"/>
      <c r="F6" s="10"/>
      <c r="I6" s="316"/>
      <c r="J6" s="10"/>
      <c r="K6" s="10"/>
      <c r="L6" s="10"/>
      <c r="M6" s="10"/>
      <c r="N6" s="10"/>
      <c r="O6" s="10"/>
      <c r="P6" s="11"/>
      <c r="Q6" s="10"/>
      <c r="R6" s="10"/>
      <c r="S6" s="10"/>
      <c r="T6" s="10"/>
      <c r="U6" s="10"/>
      <c r="V6" s="10"/>
      <c r="W6" s="10"/>
      <c r="X6" s="10"/>
      <c r="Y6" s="10"/>
      <c r="Z6" s="10"/>
      <c r="AA6" s="10"/>
      <c r="AB6" s="10"/>
      <c r="AC6" s="10"/>
      <c r="AD6" s="10"/>
      <c r="AE6" s="10"/>
      <c r="AF6" s="10"/>
      <c r="AG6" s="10"/>
      <c r="AH6" s="323"/>
    </row>
    <row r="7" spans="2:34" s="9" customFormat="1" ht="15.75" x14ac:dyDescent="0.25">
      <c r="I7" s="316"/>
      <c r="J7" s="10"/>
      <c r="K7" s="10"/>
      <c r="L7" s="10"/>
      <c r="M7" s="10"/>
      <c r="N7" s="10"/>
      <c r="O7" s="10"/>
      <c r="P7" s="11"/>
      <c r="Q7" s="10"/>
      <c r="R7" s="10"/>
      <c r="S7" s="10"/>
      <c r="T7" s="10"/>
      <c r="U7" s="10"/>
      <c r="V7" s="10"/>
      <c r="W7" s="10"/>
      <c r="X7" s="10"/>
      <c r="Y7" s="10"/>
      <c r="Z7" s="10"/>
      <c r="AA7" s="10"/>
      <c r="AB7" s="10"/>
      <c r="AC7" s="10"/>
      <c r="AD7" s="10"/>
      <c r="AE7" s="10"/>
      <c r="AF7" s="10"/>
      <c r="AG7" s="10"/>
      <c r="AH7" s="323"/>
    </row>
    <row r="8" spans="2:34" x14ac:dyDescent="0.2">
      <c r="O8" s="165">
        <v>2</v>
      </c>
      <c r="P8" s="165">
        <v>3</v>
      </c>
      <c r="Q8" s="165">
        <v>4</v>
      </c>
      <c r="R8" s="165">
        <v>5</v>
      </c>
      <c r="S8" s="165">
        <v>6</v>
      </c>
      <c r="T8" s="165">
        <v>7</v>
      </c>
      <c r="U8" s="165">
        <v>8</v>
      </c>
      <c r="V8" s="165">
        <v>9</v>
      </c>
      <c r="W8" s="165">
        <v>10</v>
      </c>
      <c r="X8" s="165">
        <v>11</v>
      </c>
      <c r="Y8" s="165">
        <v>12</v>
      </c>
      <c r="Z8" s="165">
        <v>13</v>
      </c>
      <c r="AA8" s="165">
        <v>14</v>
      </c>
      <c r="AB8" s="165">
        <v>15</v>
      </c>
      <c r="AC8" s="165">
        <v>16</v>
      </c>
      <c r="AD8" s="165">
        <v>17</v>
      </c>
    </row>
    <row r="9" spans="2:34" x14ac:dyDescent="0.2">
      <c r="O9" s="165">
        <v>2000</v>
      </c>
      <c r="P9" s="165">
        <v>2001</v>
      </c>
      <c r="Q9" s="165">
        <v>2002</v>
      </c>
      <c r="R9" s="165">
        <v>2003</v>
      </c>
      <c r="S9" s="165">
        <v>2004</v>
      </c>
      <c r="T9" s="165">
        <v>2005</v>
      </c>
      <c r="U9" s="165">
        <v>2006</v>
      </c>
      <c r="V9" s="165">
        <v>2007</v>
      </c>
      <c r="W9" s="165">
        <v>2008</v>
      </c>
      <c r="X9" s="165">
        <v>2009</v>
      </c>
      <c r="Y9" s="165">
        <v>2010</v>
      </c>
      <c r="Z9" s="165">
        <v>2011</v>
      </c>
      <c r="AA9" s="165">
        <v>2012</v>
      </c>
      <c r="AB9" s="165">
        <v>2013</v>
      </c>
      <c r="AC9" s="165">
        <v>2014</v>
      </c>
      <c r="AD9" s="165">
        <v>2015</v>
      </c>
    </row>
    <row r="10" spans="2:34" x14ac:dyDescent="0.2">
      <c r="N10" s="165" t="s">
        <v>602</v>
      </c>
      <c r="O10" s="166">
        <f ca="1">VLOOKUP($D$6,'Home Care data'!$D$855:$T$887,'4. Adults (18-64)'!O$8,FALSE)</f>
        <v>9980</v>
      </c>
      <c r="P10" s="166">
        <f ca="1">VLOOKUP($D$6,'Home Care data'!$D$855:$T$887,'4. Adults (18-64)'!P$8,FALSE)</f>
        <v>9200</v>
      </c>
      <c r="Q10" s="166">
        <f ca="1">VLOOKUP($D$6,'Home Care data'!$D$855:$T$887,'4. Adults (18-64)'!Q$8,FALSE)</f>
        <v>9957</v>
      </c>
      <c r="R10" s="166">
        <f ca="1">VLOOKUP($D$6,'Home Care data'!$D$855:$T$887,'4. Adults (18-64)'!R$8,FALSE)</f>
        <v>10407</v>
      </c>
      <c r="S10" s="166">
        <f ca="1">VLOOKUP($D$6,'Home Care data'!$D$855:$T$887,'4. Adults (18-64)'!S$8,FALSE)</f>
        <v>11248</v>
      </c>
      <c r="T10" s="166">
        <f ca="1">VLOOKUP($D$6,'Home Care data'!$D$855:$T$887,'4. Adults (18-64)'!T$8,FALSE)</f>
        <v>12274</v>
      </c>
      <c r="U10" s="166">
        <f ca="1">VLOOKUP($D$6,'Home Care data'!$D$855:$T$887,'4. Adults (18-64)'!U$8,FALSE)</f>
        <v>12391</v>
      </c>
      <c r="V10" s="166">
        <f ca="1">VLOOKUP($D$6,'Home Care data'!$D$855:$T$887,'4. Adults (18-64)'!V$8,FALSE)</f>
        <v>13161</v>
      </c>
      <c r="W10" s="166">
        <f ca="1">VLOOKUP($D$6,'Home Care data'!$D$855:$T$887,'4. Adults (18-64)'!W$8,FALSE)</f>
        <v>12393</v>
      </c>
      <c r="X10" s="166">
        <f ca="1">VLOOKUP($D$6,'Home Care data'!$D$855:$T$887,'4. Adults (18-64)'!X$8,FALSE)</f>
        <v>12770</v>
      </c>
      <c r="Y10" s="166">
        <f ca="1">VLOOKUP($D$6,'Home Care data'!$D$855:$T$887,'4. Adults (18-64)'!Y$8,FALSE)</f>
        <v>11841</v>
      </c>
      <c r="Z10" s="166">
        <f ca="1">VLOOKUP($D$6,'Home Care data'!$D$855:$T$887,'4. Adults (18-64)'!Z$8,FALSE)</f>
        <v>11014</v>
      </c>
      <c r="AA10" s="166">
        <f ca="1">VLOOKUP($D$6,'Home Care data'!$D$855:$T$887,'4. Adults (18-64)'!AA$8,FALSE)</f>
        <v>11108</v>
      </c>
      <c r="AB10" s="166">
        <f ca="1">VLOOKUP($D$6,'Home Care data'!$D$855:$T$887,'4. Adults (18-64)'!AB$8,FALSE)</f>
        <v>10142</v>
      </c>
      <c r="AC10" s="166">
        <f ca="1">VLOOKUP($D$6,'Home Care data'!$D$855:$T$887,'4. Adults (18-64)'!AC$8,FALSE)</f>
        <v>10857</v>
      </c>
      <c r="AD10" s="166">
        <f ca="1">VLOOKUP($D$6,'Home Care data'!$D$855:$T$887,'4. Adults (18-64)'!AD$8,FALSE)</f>
        <v>11359</v>
      </c>
      <c r="AE10" s="166"/>
    </row>
    <row r="11" spans="2:34" x14ac:dyDescent="0.2">
      <c r="N11" s="165" t="s">
        <v>603</v>
      </c>
      <c r="O11" s="166">
        <f ca="1">VLOOKUP($D$6,Populations!$B$37:$R$69,O$8,FALSE)</f>
        <v>3155455</v>
      </c>
      <c r="P11" s="166">
        <f ca="1">VLOOKUP($D$6,Populations!$B$37:$R$69,P$8,FALSE)</f>
        <v>3159414</v>
      </c>
      <c r="Q11" s="166">
        <f ca="1">VLOOKUP($D$6,Populations!$B$37:$R$69,Q$8,FALSE)</f>
        <v>3165506</v>
      </c>
      <c r="R11" s="166">
        <f ca="1">VLOOKUP($D$6,Populations!$B$37:$R$69,R$8,FALSE)</f>
        <v>3175099</v>
      </c>
      <c r="S11" s="166">
        <f ca="1">VLOOKUP($D$6,Populations!$B$37:$R$69,S$8,FALSE)</f>
        <v>3192428</v>
      </c>
      <c r="T11" s="166">
        <f ca="1">VLOOKUP($D$6,Populations!$B$37:$R$69,T$8,FALSE)</f>
        <v>3217674</v>
      </c>
      <c r="U11" s="166">
        <f ca="1">VLOOKUP($D$6,Populations!$B$37:$R$69,U$8,FALSE)</f>
        <v>3242447</v>
      </c>
      <c r="V11" s="166">
        <f ca="1">VLOOKUP($D$6,Populations!$B$37:$R$69,V$8,FALSE)</f>
        <v>3270951</v>
      </c>
      <c r="W11" s="166">
        <f ca="1">VLOOKUP($D$6,Populations!$B$37:$R$69,W$8,FALSE)</f>
        <v>3292876</v>
      </c>
      <c r="X11" s="166">
        <f ca="1">VLOOKUP($D$6,Populations!$B$37:$R$69,X$8,FALSE)</f>
        <v>3308581</v>
      </c>
      <c r="Y11" s="166">
        <f ca="1">VLOOKUP($D$6,Populations!$B$37:$R$69,Y$8,FALSE)</f>
        <v>3334488</v>
      </c>
      <c r="Z11" s="166">
        <f ca="1">VLOOKUP($D$6,Populations!$B$37:$R$69,Z$8,FALSE)</f>
        <v>3351464</v>
      </c>
      <c r="AA11" s="166">
        <f ca="1">VLOOKUP($D$6,Populations!$B$37:$R$69,AA$8,FALSE)</f>
        <v>3344243</v>
      </c>
      <c r="AB11" s="166">
        <f ca="1">VLOOKUP($D$6,Populations!$B$37:$R$69,AB$8,FALSE)</f>
        <v>3345444</v>
      </c>
      <c r="AC11" s="166">
        <f ca="1">VLOOKUP($D$6,Populations!$B$37:$R$69,AC$8,FALSE)</f>
        <v>3346028</v>
      </c>
      <c r="AD11" s="166">
        <f ca="1">VLOOKUP($D$6,Populations!$B$37:$R$69,AD$8,FALSE)</f>
        <v>3346028</v>
      </c>
      <c r="AE11" s="166"/>
    </row>
    <row r="12" spans="2:34" x14ac:dyDescent="0.2">
      <c r="N12" s="165" t="s">
        <v>604</v>
      </c>
      <c r="O12" s="167">
        <f ca="1">O10/O11*1000</f>
        <v>3.162776842008522</v>
      </c>
      <c r="P12" s="167">
        <f t="shared" ref="P12:AC12" ca="1" si="0">P10/P11*1000</f>
        <v>2.9119324026544162</v>
      </c>
      <c r="Q12" s="167">
        <f t="shared" ca="1" si="0"/>
        <v>3.1454686865227868</v>
      </c>
      <c r="R12" s="167">
        <f t="shared" ca="1" si="0"/>
        <v>3.2776930735073142</v>
      </c>
      <c r="S12" s="167">
        <f t="shared" ca="1" si="0"/>
        <v>3.5233370964043669</v>
      </c>
      <c r="T12" s="167">
        <f t="shared" ca="1" si="0"/>
        <v>3.8145567263806091</v>
      </c>
      <c r="U12" s="167">
        <f t="shared" ca="1" si="0"/>
        <v>3.8214965425803413</v>
      </c>
      <c r="V12" s="167">
        <f t="shared" ca="1" si="0"/>
        <v>4.0236004758249209</v>
      </c>
      <c r="W12" s="167">
        <f t="shared" ca="1" si="0"/>
        <v>3.7635793148603227</v>
      </c>
      <c r="X12" s="167">
        <f t="shared" ca="1" si="0"/>
        <v>3.8596606823287685</v>
      </c>
      <c r="Y12" s="167">
        <f t="shared" ca="1" si="0"/>
        <v>3.55106990938339</v>
      </c>
      <c r="Z12" s="167">
        <f t="shared" ca="1" si="0"/>
        <v>3.2863250209460699</v>
      </c>
      <c r="AA12" s="167">
        <f t="shared" ca="1" si="0"/>
        <v>3.3215289678411524</v>
      </c>
      <c r="AB12" s="167">
        <f t="shared" ca="1" si="0"/>
        <v>3.031585643041701</v>
      </c>
      <c r="AC12" s="167">
        <f t="shared" ca="1" si="0"/>
        <v>3.2447427218182274</v>
      </c>
      <c r="AD12" s="167">
        <f ca="1">AD10/AD11*1000</f>
        <v>3.3947713527800727</v>
      </c>
      <c r="AE12" s="167"/>
    </row>
    <row r="14" spans="2:34" x14ac:dyDescent="0.2">
      <c r="P14" s="222"/>
    </row>
    <row r="15" spans="2:34" x14ac:dyDescent="0.2">
      <c r="P15" s="222"/>
    </row>
    <row r="16" spans="2:34" x14ac:dyDescent="0.2">
      <c r="P16" s="222"/>
    </row>
    <row r="17" spans="2:34" x14ac:dyDescent="0.2">
      <c r="P17" s="222"/>
    </row>
    <row r="18" spans="2:34" x14ac:dyDescent="0.2">
      <c r="P18" s="222"/>
    </row>
    <row r="19" spans="2:34" x14ac:dyDescent="0.2">
      <c r="P19" s="222"/>
    </row>
    <row r="20" spans="2:34" x14ac:dyDescent="0.2">
      <c r="P20" s="222"/>
    </row>
    <row r="21" spans="2:34" x14ac:dyDescent="0.2">
      <c r="P21" s="222"/>
    </row>
    <row r="22" spans="2:34" x14ac:dyDescent="0.2">
      <c r="P22" s="222"/>
    </row>
    <row r="23" spans="2:34" x14ac:dyDescent="0.2">
      <c r="P23" s="222"/>
    </row>
    <row r="24" spans="2:34" x14ac:dyDescent="0.2">
      <c r="P24" s="222"/>
    </row>
    <row r="25" spans="2:34" x14ac:dyDescent="0.2">
      <c r="P25" s="222"/>
    </row>
    <row r="26" spans="2:34" ht="15" x14ac:dyDescent="0.25">
      <c r="B26" s="243" t="s">
        <v>900</v>
      </c>
      <c r="P26" s="222"/>
    </row>
    <row r="27" spans="2:34" x14ac:dyDescent="0.2">
      <c r="P27" s="222"/>
    </row>
    <row r="28" spans="2:34" x14ac:dyDescent="0.2">
      <c r="P28" s="222"/>
    </row>
    <row r="29" spans="2:34" s="367" customFormat="1" ht="18.75" customHeight="1" x14ac:dyDescent="0.2">
      <c r="B29" s="355" t="s">
        <v>793</v>
      </c>
      <c r="G29" s="368"/>
      <c r="I29" s="374"/>
      <c r="J29" s="369"/>
      <c r="K29" s="369"/>
      <c r="L29" s="369"/>
      <c r="M29" s="369"/>
      <c r="N29" s="369"/>
      <c r="O29" s="369"/>
      <c r="P29" s="369"/>
      <c r="Q29" s="369"/>
      <c r="R29" s="369"/>
      <c r="S29" s="369"/>
      <c r="T29" s="369"/>
      <c r="U29" s="369"/>
      <c r="V29" s="369"/>
      <c r="W29" s="369"/>
      <c r="X29" s="369"/>
      <c r="Y29" s="369"/>
      <c r="Z29" s="369"/>
      <c r="AA29" s="369"/>
      <c r="AB29" s="369"/>
      <c r="AC29" s="369"/>
      <c r="AD29" s="369"/>
      <c r="AE29" s="369"/>
      <c r="AF29" s="369"/>
      <c r="AG29" s="369"/>
    </row>
    <row r="30" spans="2:34" s="9" customFormat="1" ht="15.75" x14ac:dyDescent="0.25">
      <c r="I30" s="316"/>
      <c r="J30" s="10"/>
      <c r="K30" s="10"/>
      <c r="L30" s="10"/>
      <c r="M30" s="10"/>
      <c r="N30" s="10"/>
      <c r="O30" s="10"/>
      <c r="P30" s="11"/>
      <c r="Q30" s="10"/>
      <c r="R30" s="10"/>
      <c r="S30" s="10"/>
      <c r="T30" s="10"/>
      <c r="U30" s="10"/>
      <c r="V30" s="10"/>
      <c r="W30" s="10"/>
      <c r="X30" s="10"/>
      <c r="Y30" s="10"/>
      <c r="Z30" s="10"/>
      <c r="AA30" s="10"/>
      <c r="AB30" s="10"/>
      <c r="AC30" s="10"/>
      <c r="AD30" s="10"/>
      <c r="AE30" s="10"/>
      <c r="AF30" s="10"/>
      <c r="AG30" s="10"/>
      <c r="AH30" s="323"/>
    </row>
    <row r="31" spans="2:34" s="9" customFormat="1" ht="15.75" x14ac:dyDescent="0.25">
      <c r="B31" s="9" t="s">
        <v>99</v>
      </c>
      <c r="C31" s="10">
        <v>33</v>
      </c>
      <c r="D31" s="10" t="str">
        <f ca="1">OFFSET('Home Care data'!$B$1,'4. Adults (18-64)'!C31,0)</f>
        <v>Scotland</v>
      </c>
      <c r="E31" s="10"/>
      <c r="I31" s="316"/>
      <c r="J31" s="10"/>
      <c r="K31" s="10"/>
      <c r="L31" s="10"/>
      <c r="M31" s="10"/>
      <c r="N31" s="10"/>
      <c r="O31" s="10"/>
      <c r="P31" s="11"/>
      <c r="Q31" s="10"/>
      <c r="R31" s="10"/>
      <c r="S31" s="10"/>
      <c r="T31" s="10"/>
      <c r="U31" s="10"/>
      <c r="V31" s="10"/>
      <c r="W31" s="10">
        <v>2</v>
      </c>
      <c r="X31" s="10">
        <v>3</v>
      </c>
      <c r="Y31" s="10">
        <v>4</v>
      </c>
      <c r="Z31" s="10">
        <v>5</v>
      </c>
      <c r="AA31" s="10">
        <v>6</v>
      </c>
      <c r="AB31" s="10">
        <v>7</v>
      </c>
      <c r="AC31" s="10"/>
      <c r="AD31" s="10"/>
      <c r="AE31" s="10"/>
      <c r="AF31" s="10"/>
      <c r="AG31" s="10"/>
      <c r="AH31" s="323"/>
    </row>
    <row r="32" spans="2:34" s="9" customFormat="1" ht="15.75" x14ac:dyDescent="0.25">
      <c r="I32" s="316"/>
      <c r="J32" s="10"/>
      <c r="K32" s="10"/>
      <c r="L32" s="165"/>
      <c r="M32" s="165">
        <v>2</v>
      </c>
      <c r="N32" s="165">
        <v>3</v>
      </c>
      <c r="O32" s="165">
        <v>4</v>
      </c>
      <c r="P32" s="165">
        <v>5</v>
      </c>
      <c r="Q32" s="165">
        <v>6</v>
      </c>
      <c r="R32" s="165">
        <v>7</v>
      </c>
      <c r="S32" s="165">
        <v>8</v>
      </c>
      <c r="T32" s="165">
        <v>9</v>
      </c>
      <c r="U32" s="165">
        <v>10</v>
      </c>
      <c r="V32" s="165">
        <v>11</v>
      </c>
      <c r="W32" s="165">
        <v>12</v>
      </c>
      <c r="X32" s="165">
        <v>13</v>
      </c>
      <c r="Y32" s="165">
        <v>14</v>
      </c>
      <c r="Z32" s="165">
        <v>15</v>
      </c>
      <c r="AA32" s="165">
        <v>16</v>
      </c>
      <c r="AB32" s="165">
        <v>17</v>
      </c>
      <c r="AC32" s="10"/>
      <c r="AD32" s="10"/>
      <c r="AE32" s="10"/>
      <c r="AF32" s="10"/>
      <c r="AG32" s="10"/>
      <c r="AH32" s="323"/>
    </row>
    <row r="33" spans="12:29" x14ac:dyDescent="0.2">
      <c r="M33" s="165">
        <v>2000</v>
      </c>
      <c r="N33" s="165">
        <v>2001</v>
      </c>
      <c r="O33" s="165">
        <v>2002</v>
      </c>
      <c r="P33" s="165">
        <v>2003</v>
      </c>
      <c r="Q33" s="165">
        <v>2004</v>
      </c>
      <c r="R33" s="165">
        <v>2005</v>
      </c>
      <c r="S33" s="165">
        <v>2006</v>
      </c>
      <c r="T33" s="165">
        <v>2007</v>
      </c>
      <c r="U33" s="165">
        <v>2008</v>
      </c>
      <c r="V33" s="165">
        <v>2009</v>
      </c>
      <c r="W33" s="165">
        <v>2010</v>
      </c>
      <c r="X33" s="165">
        <v>2011</v>
      </c>
      <c r="Y33" s="165">
        <v>2012</v>
      </c>
      <c r="Z33" s="165">
        <v>2013</v>
      </c>
      <c r="AA33" s="165">
        <v>2014</v>
      </c>
      <c r="AB33" s="165">
        <v>2015</v>
      </c>
    </row>
    <row r="34" spans="12:29" x14ac:dyDescent="0.2">
      <c r="L34" s="165" t="s">
        <v>102</v>
      </c>
      <c r="M34" s="166">
        <f ca="1">VLOOKUP($D$31,'Home Care data'!$D$855:$T$887,'4. Adults (18-64)'!M$32,FALSE)</f>
        <v>9980</v>
      </c>
      <c r="N34" s="166">
        <f ca="1">VLOOKUP($D$31,'Home Care data'!$D$855:$T$887,'4. Adults (18-64)'!N$32,FALSE)</f>
        <v>9200</v>
      </c>
      <c r="O34" s="166">
        <f ca="1">VLOOKUP($D$31,'Home Care data'!$D$855:$T$887,'4. Adults (18-64)'!O$32,FALSE)</f>
        <v>9957</v>
      </c>
      <c r="P34" s="166">
        <f ca="1">VLOOKUP($D$31,'Home Care data'!$D$855:$T$887,'4. Adults (18-64)'!P$32,FALSE)</f>
        <v>10407</v>
      </c>
      <c r="Q34" s="166">
        <f ca="1">VLOOKUP($D$31,'Home Care data'!$D$855:$T$887,'4. Adults (18-64)'!Q$32,FALSE)</f>
        <v>11248</v>
      </c>
      <c r="R34" s="166">
        <f ca="1">VLOOKUP($D$31,'Home Care data'!$D$855:$T$887,'4. Adults (18-64)'!R$32,FALSE)</f>
        <v>12274</v>
      </c>
      <c r="S34" s="166">
        <f ca="1">VLOOKUP($D$31,'Home Care data'!$D$855:$T$887,'4. Adults (18-64)'!S$32,FALSE)</f>
        <v>12391</v>
      </c>
      <c r="T34" s="166">
        <f ca="1">VLOOKUP($D$31,'Home Care data'!$D$855:$T$887,'4. Adults (18-64)'!T$32,FALSE)</f>
        <v>13161</v>
      </c>
      <c r="U34" s="166">
        <f ca="1">VLOOKUP($D$31,'Home Care data'!$D$855:$T$887,'4. Adults (18-64)'!U$32,FALSE)</f>
        <v>12393</v>
      </c>
      <c r="V34" s="166">
        <f ca="1">VLOOKUP($D$31,'Home Care data'!$D$855:$T$887,'4. Adults (18-64)'!V$32,FALSE)</f>
        <v>12770</v>
      </c>
      <c r="W34" s="166">
        <f ca="1">VLOOKUP($D$31,'Home Care data'!$D$855:$T$887,'4. Adults (18-64)'!W$32,FALSE)</f>
        <v>11841</v>
      </c>
      <c r="X34" s="166">
        <f ca="1">VLOOKUP($D$31,'Home Care data'!$D$855:$T$887,'4. Adults (18-64)'!X$32,FALSE)</f>
        <v>11014</v>
      </c>
      <c r="Y34" s="166">
        <f ca="1">VLOOKUP($D$31,'Home Care data'!$D$855:$T$887,'4. Adults (18-64)'!Y$32,FALSE)</f>
        <v>11108</v>
      </c>
      <c r="Z34" s="166">
        <f ca="1">VLOOKUP($D$31,'Home Care data'!$D$855:$T$887,'4. Adults (18-64)'!Z$32,FALSE)</f>
        <v>10142</v>
      </c>
      <c r="AA34" s="166">
        <f ca="1">VLOOKUP($D$31,'Home Care data'!$D$855:$T$887,'4. Adults (18-64)'!AA$32,FALSE)</f>
        <v>10857</v>
      </c>
      <c r="AB34" s="166">
        <f ca="1">VLOOKUP($D$31,'Home Care data'!$D$855:$T$887,'4. Adults (18-64)'!AB$32,FALSE)</f>
        <v>11359</v>
      </c>
    </row>
    <row r="35" spans="12:29" x14ac:dyDescent="0.2">
      <c r="M35" s="166"/>
      <c r="N35" s="166"/>
      <c r="O35" s="166"/>
      <c r="P35" s="166"/>
      <c r="Q35" s="166"/>
      <c r="R35" s="166"/>
      <c r="S35" s="166"/>
      <c r="T35" s="166"/>
      <c r="U35" s="166"/>
      <c r="V35" s="166"/>
      <c r="W35" s="166"/>
      <c r="X35" s="166"/>
      <c r="Y35" s="166"/>
      <c r="Z35" s="166"/>
      <c r="AA35" s="166"/>
      <c r="AB35" s="166"/>
      <c r="AC35" s="166"/>
    </row>
    <row r="36" spans="12:29" x14ac:dyDescent="0.2">
      <c r="L36" s="165" t="s">
        <v>622</v>
      </c>
      <c r="M36" s="166"/>
      <c r="N36" s="166"/>
      <c r="O36" s="166"/>
      <c r="P36" s="166"/>
      <c r="Q36" s="166"/>
      <c r="R36" s="166"/>
      <c r="S36" s="166"/>
      <c r="T36" s="166"/>
      <c r="U36" s="166"/>
      <c r="V36" s="166"/>
      <c r="W36" s="166">
        <f ca="1">VLOOKUP($D$31,'Home Care data'!$BH$37:$BN$69,W31,FALSE)</f>
        <v>203033.74</v>
      </c>
      <c r="X36" s="166">
        <f ca="1">VLOOKUP($D$31,'Home Care data'!$BH$37:$BN$69,X31,FALSE)</f>
        <v>186985.56</v>
      </c>
      <c r="Y36" s="166">
        <f ca="1">VLOOKUP($D$31,'Home Care data'!$BH$37:$BN$69,Y31,FALSE)</f>
        <v>199618.92</v>
      </c>
      <c r="Z36" s="166">
        <f ca="1">VLOOKUP($D$31,'Home Care data'!$BH$37:$BN$69,Z31,FALSE)</f>
        <v>198946.07</v>
      </c>
      <c r="AA36" s="166">
        <f ca="1">VLOOKUP($D$31,'Home Care data'!$BH$37:$BN$69,AA31,FALSE)</f>
        <v>225711.32</v>
      </c>
      <c r="AB36" s="166">
        <f ca="1">VLOOKUP($D$31,'Home Care data'!$BH$37:$BN$69,AB31,FALSE)</f>
        <v>248410.07</v>
      </c>
      <c r="AC36" s="166"/>
    </row>
    <row r="37" spans="12:29" x14ac:dyDescent="0.2">
      <c r="O37" s="167"/>
      <c r="P37" s="167"/>
      <c r="Q37" s="167"/>
      <c r="R37" s="167"/>
      <c r="S37" s="167"/>
      <c r="T37" s="167"/>
      <c r="U37" s="167"/>
      <c r="V37" s="167"/>
      <c r="W37" s="167"/>
      <c r="X37" s="167"/>
      <c r="Y37" s="167"/>
      <c r="Z37" s="167"/>
      <c r="AA37" s="167"/>
      <c r="AB37" s="167"/>
      <c r="AC37" s="167"/>
    </row>
    <row r="39" spans="12:29" x14ac:dyDescent="0.2">
      <c r="P39" s="222"/>
    </row>
    <row r="40" spans="12:29" x14ac:dyDescent="0.2">
      <c r="P40" s="222"/>
    </row>
    <row r="41" spans="12:29" x14ac:dyDescent="0.2">
      <c r="P41" s="222"/>
    </row>
    <row r="42" spans="12:29" x14ac:dyDescent="0.2">
      <c r="P42" s="222"/>
    </row>
    <row r="43" spans="12:29" x14ac:dyDescent="0.2">
      <c r="P43" s="222"/>
    </row>
    <row r="44" spans="12:29" x14ac:dyDescent="0.2">
      <c r="P44" s="222"/>
    </row>
    <row r="45" spans="12:29" x14ac:dyDescent="0.2">
      <c r="P45" s="222"/>
    </row>
    <row r="46" spans="12:29" x14ac:dyDescent="0.2">
      <c r="P46" s="222"/>
    </row>
    <row r="47" spans="12:29" x14ac:dyDescent="0.2">
      <c r="P47" s="222"/>
    </row>
    <row r="48" spans="12:29" x14ac:dyDescent="0.2">
      <c r="P48" s="222"/>
    </row>
    <row r="49" spans="2:34" x14ac:dyDescent="0.2">
      <c r="P49" s="222"/>
    </row>
    <row r="50" spans="2:34" x14ac:dyDescent="0.2">
      <c r="P50" s="222"/>
    </row>
    <row r="51" spans="2:34" x14ac:dyDescent="0.2">
      <c r="P51" s="222"/>
    </row>
    <row r="52" spans="2:34" x14ac:dyDescent="0.2">
      <c r="P52" s="222"/>
    </row>
    <row r="53" spans="2:34" ht="15" x14ac:dyDescent="0.25">
      <c r="B53" s="243" t="s">
        <v>900</v>
      </c>
      <c r="P53" s="222"/>
    </row>
    <row r="54" spans="2:34" x14ac:dyDescent="0.2">
      <c r="P54" s="222"/>
    </row>
    <row r="55" spans="2:34" x14ac:dyDescent="0.2">
      <c r="P55" s="222"/>
    </row>
    <row r="56" spans="2:34" s="367" customFormat="1" ht="18.75" customHeight="1" x14ac:dyDescent="0.2">
      <c r="B56" s="355" t="s">
        <v>721</v>
      </c>
      <c r="G56" s="368"/>
      <c r="I56" s="374"/>
      <c r="J56" s="369"/>
      <c r="K56" s="369"/>
      <c r="L56" s="369"/>
      <c r="M56" s="369"/>
      <c r="N56" s="369"/>
      <c r="O56" s="369"/>
      <c r="P56" s="369"/>
      <c r="Q56" s="369"/>
      <c r="R56" s="369"/>
      <c r="S56" s="369"/>
      <c r="T56" s="369"/>
      <c r="U56" s="369"/>
      <c r="V56" s="369"/>
      <c r="W56" s="369"/>
      <c r="X56" s="369"/>
      <c r="Y56" s="369"/>
      <c r="Z56" s="369"/>
      <c r="AA56" s="369"/>
      <c r="AB56" s="369"/>
      <c r="AC56" s="369"/>
      <c r="AD56" s="369"/>
      <c r="AE56" s="369"/>
      <c r="AF56" s="369"/>
      <c r="AG56" s="369"/>
    </row>
    <row r="57" spans="2:34" s="9" customFormat="1" ht="15.75" x14ac:dyDescent="0.25">
      <c r="I57" s="316"/>
      <c r="J57" s="10"/>
      <c r="K57" s="10"/>
      <c r="L57" s="10"/>
      <c r="M57" s="10"/>
      <c r="N57" s="10"/>
      <c r="O57" s="10"/>
      <c r="P57" s="11"/>
      <c r="Q57" s="10"/>
      <c r="R57" s="10"/>
      <c r="S57" s="10"/>
      <c r="T57" s="10"/>
      <c r="U57" s="10"/>
      <c r="V57" s="10"/>
      <c r="W57" s="10"/>
      <c r="X57" s="10"/>
      <c r="Y57" s="10"/>
      <c r="Z57" s="10"/>
      <c r="AA57" s="10"/>
      <c r="AB57" s="10"/>
      <c r="AC57" s="10"/>
      <c r="AD57" s="10"/>
      <c r="AE57" s="10"/>
      <c r="AF57" s="10"/>
      <c r="AG57" s="10"/>
      <c r="AH57" s="323"/>
    </row>
    <row r="58" spans="2:34" s="9" customFormat="1" ht="15.75" x14ac:dyDescent="0.25">
      <c r="B58" s="9" t="s">
        <v>99</v>
      </c>
      <c r="C58" s="9">
        <v>33</v>
      </c>
      <c r="D58" s="10" t="str">
        <f ca="1">OFFSET('Home Care data'!$B$1,'4. Adults (18-64)'!C58,0)</f>
        <v>Scotland</v>
      </c>
      <c r="E58" s="9" t="s">
        <v>670</v>
      </c>
      <c r="F58" s="10" t="s">
        <v>670</v>
      </c>
      <c r="G58" s="10">
        <v>3</v>
      </c>
      <c r="H58" s="10">
        <f ca="1">OFFSET('Summary Data'!$B$467,G58,0)</f>
        <v>2015</v>
      </c>
      <c r="I58" s="316"/>
      <c r="J58" s="10"/>
      <c r="K58" s="10"/>
      <c r="L58" s="10"/>
      <c r="M58" s="10"/>
      <c r="N58" s="10"/>
      <c r="O58" s="10"/>
      <c r="P58" s="11"/>
      <c r="Q58" s="10"/>
      <c r="R58" s="10"/>
      <c r="S58" s="10"/>
      <c r="T58" s="10"/>
      <c r="U58" s="10"/>
      <c r="V58" s="10"/>
      <c r="W58" s="10"/>
      <c r="X58" s="10"/>
      <c r="Y58" s="10"/>
      <c r="Z58" s="10"/>
      <c r="AA58" s="10"/>
      <c r="AB58" s="10"/>
      <c r="AC58" s="10"/>
      <c r="AD58" s="10"/>
      <c r="AE58" s="10"/>
      <c r="AF58" s="10"/>
      <c r="AG58" s="10"/>
      <c r="AH58" s="323"/>
    </row>
    <row r="59" spans="2:34" ht="15.75" x14ac:dyDescent="0.25">
      <c r="F59" s="9"/>
      <c r="G59" s="9"/>
      <c r="H59" s="9"/>
    </row>
    <row r="60" spans="2:34" x14ac:dyDescent="0.2">
      <c r="N60" s="223" t="s">
        <v>25</v>
      </c>
      <c r="O60" s="223"/>
    </row>
    <row r="61" spans="2:34" x14ac:dyDescent="0.2">
      <c r="N61" s="165" t="s">
        <v>26</v>
      </c>
      <c r="O61" s="165">
        <f ca="1">VLOOKUP($H$58&amp;$D$58,'Home Care data'!A179:AM277,'4. Adults (18-64)'!P61,FALSE)</f>
        <v>3078</v>
      </c>
      <c r="P61" s="165">
        <v>4</v>
      </c>
    </row>
    <row r="62" spans="2:34" x14ac:dyDescent="0.2">
      <c r="L62" s="165">
        <f ca="1">SUM(O61:O62)/O72</f>
        <v>0.48032397218064971</v>
      </c>
      <c r="N62" s="165" t="s">
        <v>27</v>
      </c>
      <c r="O62" s="165">
        <f ca="1">VLOOKUP($H$58&amp;$D$58,'Home Care data'!A180:AW281,'4. Adults (18-64)'!P62,FALSE)</f>
        <v>2378</v>
      </c>
      <c r="P62" s="165">
        <v>5</v>
      </c>
    </row>
    <row r="63" spans="2:34" x14ac:dyDescent="0.2">
      <c r="L63" s="165" t="e">
        <f ca="1">SUM(O62:O64)/O73</f>
        <v>#DIV/0!</v>
      </c>
      <c r="N63" s="165" t="s">
        <v>28</v>
      </c>
      <c r="O63" s="165">
        <f ca="1">VLOOKUP($H$58&amp;$D$58,'Home Care data'!A181:BB282,'4. Adults (18-64)'!P63,FALSE)</f>
        <v>1534</v>
      </c>
      <c r="P63" s="165">
        <v>6</v>
      </c>
    </row>
    <row r="64" spans="2:34" x14ac:dyDescent="0.2">
      <c r="N64" s="165" t="s">
        <v>29</v>
      </c>
      <c r="O64" s="165">
        <f ca="1">VLOOKUP($H$58&amp;$D$58,'Home Care data'!A182:BB283,'4. Adults (18-64)'!P64,FALSE)</f>
        <v>902</v>
      </c>
      <c r="P64" s="165">
        <v>7</v>
      </c>
    </row>
    <row r="65" spans="2:16" x14ac:dyDescent="0.2">
      <c r="N65" s="165" t="s">
        <v>30</v>
      </c>
      <c r="O65" s="165">
        <f ca="1">VLOOKUP($H$58&amp;$D$58,'Home Care data'!A183:BB284,'4. Adults (18-64)'!P65,FALSE)</f>
        <v>596</v>
      </c>
      <c r="P65" s="165">
        <v>8</v>
      </c>
    </row>
    <row r="66" spans="2:16" x14ac:dyDescent="0.2">
      <c r="N66" s="165" t="s">
        <v>31</v>
      </c>
      <c r="O66" s="165">
        <f ca="1">VLOOKUP($H$58&amp;$D$58,'Home Care data'!A184:BB285,'4. Adults (18-64)'!P66,FALSE)</f>
        <v>391</v>
      </c>
      <c r="P66" s="165">
        <v>9</v>
      </c>
    </row>
    <row r="67" spans="2:16" x14ac:dyDescent="0.2">
      <c r="B67" s="284"/>
      <c r="N67" s="165" t="s">
        <v>32</v>
      </c>
      <c r="O67" s="165">
        <f ca="1">VLOOKUP($H$58&amp;$D$58,'Home Care data'!A185:BB286,'4. Adults (18-64)'!P67,FALSE)</f>
        <v>321</v>
      </c>
      <c r="P67" s="165">
        <v>10</v>
      </c>
    </row>
    <row r="68" spans="2:16" x14ac:dyDescent="0.2">
      <c r="N68" s="165" t="s">
        <v>33</v>
      </c>
      <c r="O68" s="165">
        <f ca="1">VLOOKUP($H$58&amp;$D$58,'Home Care data'!A186:BB287,'4. Adults (18-64)'!P68,FALSE)</f>
        <v>267</v>
      </c>
      <c r="P68" s="165">
        <v>11</v>
      </c>
    </row>
    <row r="69" spans="2:16" x14ac:dyDescent="0.2">
      <c r="N69" s="165" t="s">
        <v>34</v>
      </c>
      <c r="O69" s="165">
        <f ca="1">VLOOKUP($H$58&amp;$D$58,'Home Care data'!A187:BB288,'4. Adults (18-64)'!P69,FALSE)</f>
        <v>229</v>
      </c>
      <c r="P69" s="165">
        <v>12</v>
      </c>
    </row>
    <row r="70" spans="2:16" x14ac:dyDescent="0.2">
      <c r="N70" s="165" t="s">
        <v>35</v>
      </c>
      <c r="O70" s="165">
        <f ca="1">VLOOKUP($H$58&amp;$D$58,'Home Care data'!A188:BB289,'4. Adults (18-64)'!P70,FALSE)</f>
        <v>164</v>
      </c>
      <c r="P70" s="165">
        <v>13</v>
      </c>
    </row>
    <row r="71" spans="2:16" x14ac:dyDescent="0.2">
      <c r="N71" s="165" t="s">
        <v>671</v>
      </c>
      <c r="O71" s="165">
        <f ca="1">VLOOKUP($H$58&amp;$D$58,'Home Care data'!A189:BB290,'4. Adults (18-64)'!P71,FALSE)</f>
        <v>1499</v>
      </c>
      <c r="P71" s="165">
        <v>14</v>
      </c>
    </row>
    <row r="72" spans="2:16" x14ac:dyDescent="0.2">
      <c r="N72" s="165" t="s">
        <v>7</v>
      </c>
      <c r="O72" s="165">
        <f ca="1">VLOOKUP($H$58&amp;$D$58,'Home Care data'!A190:BB291,'4. Adults (18-64)'!P72,FALSE)</f>
        <v>11359</v>
      </c>
      <c r="P72" s="165">
        <v>15</v>
      </c>
    </row>
    <row r="88" spans="2:34" s="367" customFormat="1" ht="18.75" customHeight="1" x14ac:dyDescent="0.2">
      <c r="B88" s="355" t="s">
        <v>722</v>
      </c>
      <c r="G88" s="368"/>
      <c r="I88" s="374"/>
      <c r="J88" s="369"/>
      <c r="K88" s="369"/>
      <c r="L88" s="369"/>
      <c r="M88" s="369"/>
      <c r="N88" s="369"/>
      <c r="O88" s="369"/>
      <c r="P88" s="369"/>
      <c r="Q88" s="369"/>
      <c r="R88" s="369"/>
      <c r="S88" s="369"/>
      <c r="T88" s="369"/>
      <c r="U88" s="369"/>
      <c r="V88" s="369"/>
      <c r="W88" s="369"/>
      <c r="X88" s="369"/>
      <c r="Y88" s="369"/>
      <c r="Z88" s="369"/>
      <c r="AA88" s="369"/>
      <c r="AB88" s="369"/>
      <c r="AC88" s="369"/>
      <c r="AD88" s="369"/>
      <c r="AE88" s="369"/>
      <c r="AF88" s="369"/>
      <c r="AG88" s="369"/>
    </row>
    <row r="89" spans="2:34" s="9" customFormat="1" ht="15.75" x14ac:dyDescent="0.25">
      <c r="I89" s="316"/>
      <c r="J89" s="10"/>
      <c r="K89" s="10"/>
      <c r="L89" s="10"/>
      <c r="M89" s="10"/>
      <c r="N89" s="10"/>
      <c r="O89" s="10"/>
      <c r="P89" s="11"/>
      <c r="Q89" s="10"/>
      <c r="R89" s="10"/>
      <c r="S89" s="10"/>
      <c r="T89" s="10"/>
      <c r="U89" s="10"/>
      <c r="V89" s="10"/>
      <c r="W89" s="10"/>
      <c r="X89" s="10"/>
      <c r="Y89" s="10"/>
      <c r="Z89" s="10"/>
      <c r="AA89" s="10"/>
      <c r="AB89" s="10"/>
      <c r="AC89" s="10"/>
      <c r="AD89" s="10"/>
      <c r="AE89" s="10"/>
      <c r="AF89" s="10"/>
      <c r="AG89" s="10"/>
      <c r="AH89" s="323"/>
    </row>
    <row r="90" spans="2:34" s="9" customFormat="1" ht="15.75" x14ac:dyDescent="0.25">
      <c r="B90" s="9" t="s">
        <v>99</v>
      </c>
      <c r="C90" s="9">
        <v>33</v>
      </c>
      <c r="D90" s="10" t="str">
        <f ca="1">OFFSET('Home Care data'!$B$1,'4. Adults (18-64)'!C90,0)</f>
        <v>Scotland</v>
      </c>
      <c r="F90" s="9" t="s">
        <v>670</v>
      </c>
      <c r="G90" s="10">
        <v>3</v>
      </c>
      <c r="H90" s="10">
        <f ca="1">OFFSET('Summary Data'!$B$467,G90,0)</f>
        <v>2015</v>
      </c>
      <c r="I90" s="316"/>
      <c r="J90" s="10"/>
      <c r="K90" s="10"/>
      <c r="L90" s="10"/>
      <c r="M90" s="10"/>
      <c r="N90" s="10"/>
      <c r="O90" s="10"/>
      <c r="P90" s="11"/>
      <c r="Q90" s="10"/>
      <c r="R90" s="10"/>
      <c r="S90" s="10"/>
      <c r="T90" s="10"/>
      <c r="U90" s="10"/>
      <c r="V90" s="10"/>
      <c r="W90" s="10"/>
      <c r="X90" s="10"/>
      <c r="Y90" s="10"/>
      <c r="Z90" s="10"/>
      <c r="AA90" s="10"/>
      <c r="AB90" s="10"/>
      <c r="AC90" s="10"/>
      <c r="AD90" s="10"/>
      <c r="AE90" s="10"/>
      <c r="AF90" s="10"/>
      <c r="AG90" s="10"/>
      <c r="AH90" s="323"/>
    </row>
    <row r="91" spans="2:34" ht="15.75" x14ac:dyDescent="0.25">
      <c r="F91" s="9"/>
      <c r="G91" s="9"/>
      <c r="H91" s="9"/>
    </row>
    <row r="93" spans="2:34" ht="32.25" customHeight="1" x14ac:dyDescent="0.2">
      <c r="B93" s="297" t="s">
        <v>125</v>
      </c>
      <c r="C93" s="455" t="s">
        <v>974</v>
      </c>
      <c r="D93" s="456"/>
      <c r="E93" s="455" t="s">
        <v>96</v>
      </c>
      <c r="F93" s="456"/>
      <c r="G93" s="299" t="s">
        <v>688</v>
      </c>
      <c r="H93" s="299" t="s">
        <v>689</v>
      </c>
    </row>
    <row r="94" spans="2:34" s="285" customFormat="1" ht="15" customHeight="1" x14ac:dyDescent="0.2">
      <c r="B94" s="290" t="s">
        <v>86</v>
      </c>
      <c r="C94" s="291">
        <f ca="1">MROUND((VLOOKUP($H$90&amp;$D$90,'Home Care data'!$C$715:$AU$813,'4. Adults (18-64)'!O94,FALSE)),10)</f>
        <v>2930</v>
      </c>
      <c r="D94" s="292">
        <f t="shared" ref="D94:D100" ca="1" si="1">C94/$C$100</f>
        <v>0.25792253521126762</v>
      </c>
      <c r="E94" s="291">
        <f ca="1">MROUND((VLOOKUP($H$90&amp;$D$90,'Home Care data'!$C$715:$AU$813,'4. Adults (18-64)'!Q94,FALSE)),100)</f>
        <v>31400</v>
      </c>
      <c r="F94" s="292">
        <f t="shared" ref="F94:F100" ca="1" si="2">E94/$E$100</f>
        <v>0.12640901771336555</v>
      </c>
      <c r="G94" s="293">
        <f ca="1">VLOOKUP($H$90&amp;$D$90,'Home Care data'!$A$1069:$R$1167,'4. Adults (18-64)'!T94,FALSE)</f>
        <v>10.72</v>
      </c>
      <c r="H94" s="293">
        <f ca="1">VLOOKUP($H$90&amp;$D$90,'Home Care data'!$A$1069:$R$1167,'4. Adults (18-64)'!U94,FALSE)</f>
        <v>5.5</v>
      </c>
      <c r="I94" s="317"/>
      <c r="J94" s="168"/>
      <c r="K94" s="168"/>
      <c r="L94" s="168"/>
      <c r="M94" s="168"/>
      <c r="N94" s="168"/>
      <c r="O94" s="168">
        <v>4</v>
      </c>
      <c r="P94" s="168"/>
      <c r="Q94" s="168">
        <v>11</v>
      </c>
      <c r="R94" s="168"/>
      <c r="S94" s="168"/>
      <c r="T94" s="168">
        <v>5</v>
      </c>
      <c r="U94" s="168">
        <v>12</v>
      </c>
      <c r="V94" s="168"/>
      <c r="W94" s="168"/>
      <c r="X94" s="168"/>
      <c r="Y94" s="168"/>
      <c r="Z94" s="168"/>
      <c r="AA94" s="168"/>
      <c r="AB94" s="168"/>
      <c r="AC94" s="168"/>
      <c r="AD94" s="168"/>
      <c r="AE94" s="168"/>
      <c r="AF94" s="168"/>
      <c r="AG94" s="168"/>
      <c r="AH94" s="325"/>
    </row>
    <row r="95" spans="2:34" s="285" customFormat="1" ht="15" customHeight="1" x14ac:dyDescent="0.2">
      <c r="B95" s="290" t="s">
        <v>82</v>
      </c>
      <c r="C95" s="291">
        <f ca="1">MROUND((VLOOKUP($H$90&amp;$D$90,'Home Care data'!$C$715:$AU$813,'4. Adults (18-64)'!O95,FALSE)),10)</f>
        <v>4470</v>
      </c>
      <c r="D95" s="292">
        <f t="shared" ca="1" si="1"/>
        <v>0.39348591549295775</v>
      </c>
      <c r="E95" s="291">
        <f ca="1">MROUND((VLOOKUP($H$90&amp;$D$90,'Home Care data'!$C$715:$AU$813,'4. Adults (18-64)'!Q95,FALSE)),100)</f>
        <v>88700</v>
      </c>
      <c r="F95" s="292">
        <f t="shared" ca="1" si="2"/>
        <v>0.35708534621578097</v>
      </c>
      <c r="G95" s="293">
        <f ca="1">VLOOKUP($H$90&amp;$D$90,'Home Care data'!$A$1069:$R$1167,'4. Adults (18-64)'!T95,FALSE)</f>
        <v>19.86</v>
      </c>
      <c r="H95" s="293">
        <f ca="1">VLOOKUP($H$90&amp;$D$90,'Home Care data'!$A$1069:$R$1167,'4. Adults (18-64)'!U95,FALSE)</f>
        <v>10</v>
      </c>
      <c r="I95" s="317"/>
      <c r="J95" s="168"/>
      <c r="K95" s="168"/>
      <c r="L95" s="168"/>
      <c r="M95" s="168"/>
      <c r="N95" s="168"/>
      <c r="O95" s="168">
        <v>5</v>
      </c>
      <c r="P95" s="168"/>
      <c r="Q95" s="168">
        <v>12</v>
      </c>
      <c r="R95" s="168"/>
      <c r="S95" s="168"/>
      <c r="T95" s="168">
        <v>6</v>
      </c>
      <c r="U95" s="168">
        <v>13</v>
      </c>
      <c r="V95" s="168"/>
      <c r="W95" s="168"/>
      <c r="X95" s="168"/>
      <c r="Y95" s="168"/>
      <c r="Z95" s="168"/>
      <c r="AA95" s="168"/>
      <c r="AB95" s="168"/>
      <c r="AC95" s="168"/>
      <c r="AD95" s="168"/>
      <c r="AE95" s="168"/>
      <c r="AF95" s="168"/>
      <c r="AG95" s="168"/>
      <c r="AH95" s="325"/>
    </row>
    <row r="96" spans="2:34" s="285" customFormat="1" ht="15" customHeight="1" x14ac:dyDescent="0.2">
      <c r="B96" s="290" t="s">
        <v>83</v>
      </c>
      <c r="C96" s="291">
        <f ca="1">MROUND((VLOOKUP($H$90&amp;$D$90,'Home Care data'!$C$715:$AU$813,'4. Adults (18-64)'!O96,FALSE)),10)</f>
        <v>3090</v>
      </c>
      <c r="D96" s="292">
        <f t="shared" ca="1" si="1"/>
        <v>0.27200704225352113</v>
      </c>
      <c r="E96" s="291">
        <f ca="1">MROUND((VLOOKUP($H$90&amp;$D$90,'Home Care data'!$C$715:$AU$813,'4. Adults (18-64)'!Q96,FALSE)),100)</f>
        <v>108100</v>
      </c>
      <c r="F96" s="292">
        <f t="shared" ca="1" si="2"/>
        <v>0.43518518518518517</v>
      </c>
      <c r="G96" s="293">
        <f ca="1">VLOOKUP($H$90&amp;$D$90,'Home Care data'!$A$1069:$R$1167,'4. Adults (18-64)'!T96,FALSE)</f>
        <v>35.01</v>
      </c>
      <c r="H96" s="293">
        <f ca="1">VLOOKUP($H$90&amp;$D$90,'Home Care data'!$A$1069:$R$1167,'4. Adults (18-64)'!U96,FALSE)</f>
        <v>18.38</v>
      </c>
      <c r="I96" s="317"/>
      <c r="J96" s="168"/>
      <c r="K96" s="168"/>
      <c r="L96" s="168"/>
      <c r="M96" s="168"/>
      <c r="N96" s="168"/>
      <c r="O96" s="168">
        <v>6</v>
      </c>
      <c r="P96" s="168"/>
      <c r="Q96" s="168">
        <v>13</v>
      </c>
      <c r="R96" s="168"/>
      <c r="S96" s="168"/>
      <c r="T96" s="168">
        <v>7</v>
      </c>
      <c r="U96" s="168">
        <v>14</v>
      </c>
      <c r="V96" s="168"/>
      <c r="W96" s="168"/>
      <c r="X96" s="168"/>
      <c r="Y96" s="168"/>
      <c r="Z96" s="168"/>
      <c r="AA96" s="168"/>
      <c r="AB96" s="168"/>
      <c r="AC96" s="168"/>
      <c r="AD96" s="168"/>
      <c r="AE96" s="168"/>
      <c r="AF96" s="168"/>
      <c r="AG96" s="168"/>
      <c r="AH96" s="325"/>
    </row>
    <row r="97" spans="2:34" s="285" customFormat="1" ht="15" customHeight="1" x14ac:dyDescent="0.2">
      <c r="B97" s="290" t="s">
        <v>84</v>
      </c>
      <c r="C97" s="291">
        <f ca="1">MROUND((VLOOKUP($H$90&amp;$D$90,'Home Care data'!$C$715:$AU$813,'4. Adults (18-64)'!O97,FALSE)),10)</f>
        <v>490</v>
      </c>
      <c r="D97" s="292">
        <f t="shared" ca="1" si="1"/>
        <v>4.3133802816901406E-2</v>
      </c>
      <c r="E97" s="291">
        <f ca="1">MROUND((VLOOKUP($H$90&amp;$D$90,'Home Care data'!$C$715:$AU$813,'4. Adults (18-64)'!Q97,FALSE)),100)</f>
        <v>11600</v>
      </c>
      <c r="F97" s="292">
        <f t="shared" ca="1" si="2"/>
        <v>4.6698872785829307E-2</v>
      </c>
      <c r="G97" s="293">
        <f ca="1">VLOOKUP($H$90&amp;$D$90,'Home Care data'!$A$1069:$R$1167,'4. Adults (18-64)'!T97,FALSE)</f>
        <v>23.83</v>
      </c>
      <c r="H97" s="293">
        <f ca="1">VLOOKUP($H$90&amp;$D$90,'Home Care data'!$A$1069:$R$1167,'4. Adults (18-64)'!U97,FALSE)</f>
        <v>16.079999999999998</v>
      </c>
      <c r="I97" s="317"/>
      <c r="J97" s="168"/>
      <c r="K97" s="168"/>
      <c r="L97" s="168"/>
      <c r="M97" s="168"/>
      <c r="N97" s="168"/>
      <c r="O97" s="168">
        <v>7</v>
      </c>
      <c r="P97" s="168"/>
      <c r="Q97" s="168">
        <v>14</v>
      </c>
      <c r="R97" s="168"/>
      <c r="S97" s="168"/>
      <c r="T97" s="168">
        <v>8</v>
      </c>
      <c r="U97" s="168">
        <v>15</v>
      </c>
      <c r="V97" s="168"/>
      <c r="W97" s="168"/>
      <c r="X97" s="168"/>
      <c r="Y97" s="168"/>
      <c r="Z97" s="168"/>
      <c r="AA97" s="168"/>
      <c r="AB97" s="168"/>
      <c r="AC97" s="168"/>
      <c r="AD97" s="168"/>
      <c r="AE97" s="168"/>
      <c r="AF97" s="168"/>
      <c r="AG97" s="168"/>
      <c r="AH97" s="325"/>
    </row>
    <row r="98" spans="2:34" s="285" customFormat="1" ht="15" customHeight="1" x14ac:dyDescent="0.2">
      <c r="B98" s="290" t="s">
        <v>85</v>
      </c>
      <c r="C98" s="291">
        <f ca="1">MROUND((VLOOKUP($H$90&amp;$D$90,'Home Care data'!$C$715:$AU$813,'4. Adults (18-64)'!O98,FALSE)),10)</f>
        <v>120</v>
      </c>
      <c r="D98" s="292">
        <f t="shared" ca="1" si="1"/>
        <v>1.0563380281690141E-2</v>
      </c>
      <c r="E98" s="291">
        <f ca="1">MROUND((VLOOKUP($H$90&amp;$D$90,'Home Care data'!$C$715:$AU$813,'4. Adults (18-64)'!Q98,FALSE)),100)</f>
        <v>3100</v>
      </c>
      <c r="F98" s="292">
        <f t="shared" ca="1" si="2"/>
        <v>1.2479871175523349E-2</v>
      </c>
      <c r="G98" s="293">
        <f ca="1">VLOOKUP($H$90&amp;$D$90,'Home Care data'!$A$1069:$R$1167,'4. Adults (18-64)'!T98,FALSE)</f>
        <v>24.65</v>
      </c>
      <c r="H98" s="293">
        <f ca="1">VLOOKUP($H$90&amp;$D$90,'Home Care data'!$A$1069:$R$1167,'4. Adults (18-64)'!U98,FALSE)</f>
        <v>15.95</v>
      </c>
      <c r="I98" s="317"/>
      <c r="J98" s="168"/>
      <c r="K98" s="168"/>
      <c r="L98" s="168"/>
      <c r="M98" s="168"/>
      <c r="N98" s="168"/>
      <c r="O98" s="168">
        <v>8</v>
      </c>
      <c r="P98" s="168"/>
      <c r="Q98" s="168">
        <v>15</v>
      </c>
      <c r="R98" s="168"/>
      <c r="S98" s="168"/>
      <c r="T98" s="168">
        <v>9</v>
      </c>
      <c r="U98" s="168">
        <v>16</v>
      </c>
      <c r="V98" s="168"/>
      <c r="W98" s="168"/>
      <c r="X98" s="168"/>
      <c r="Y98" s="168"/>
      <c r="Z98" s="168"/>
      <c r="AA98" s="168"/>
      <c r="AB98" s="168"/>
      <c r="AC98" s="168"/>
      <c r="AD98" s="168"/>
      <c r="AE98" s="168"/>
      <c r="AF98" s="168"/>
      <c r="AG98" s="168"/>
      <c r="AH98" s="325"/>
    </row>
    <row r="99" spans="2:34" s="285" customFormat="1" ht="15" customHeight="1" x14ac:dyDescent="0.2">
      <c r="B99" s="290" t="s">
        <v>598</v>
      </c>
      <c r="C99" s="291">
        <f ca="1">MROUND((VLOOKUP($H$90&amp;$D$90,'Home Care data'!$C$715:$AU$813,'4. Adults (18-64)'!O99,FALSE)),10)</f>
        <v>150</v>
      </c>
      <c r="D99" s="292">
        <f t="shared" ca="1" si="1"/>
        <v>1.3204225352112676E-2</v>
      </c>
      <c r="E99" s="291">
        <f ca="1">MROUND((VLOOKUP($H$90&amp;$D$90,'Home Care data'!$C$715:$AU$813,'4. Adults (18-64)'!Q99,FALSE)),100)</f>
        <v>5500</v>
      </c>
      <c r="F99" s="292">
        <f t="shared" ca="1" si="2"/>
        <v>2.2141706924315621E-2</v>
      </c>
      <c r="G99" s="293">
        <f ca="1">VLOOKUP($H$90&amp;$D$90,'Home Care data'!$A$1069:$R$1167,'4. Adults (18-64)'!T99,FALSE)</f>
        <v>35.94</v>
      </c>
      <c r="H99" s="293">
        <f ca="1">VLOOKUP($H$90&amp;$D$90,'Home Care data'!$A$1069:$R$1167,'4. Adults (18-64)'!U99,FALSE)</f>
        <v>27.5</v>
      </c>
      <c r="I99" s="317"/>
      <c r="J99" s="168"/>
      <c r="K99" s="168"/>
      <c r="L99" s="168"/>
      <c r="M99" s="168"/>
      <c r="N99" s="168"/>
      <c r="O99" s="168">
        <v>9</v>
      </c>
      <c r="P99" s="168"/>
      <c r="Q99" s="168">
        <v>16</v>
      </c>
      <c r="R99" s="168"/>
      <c r="S99" s="168"/>
      <c r="T99" s="168">
        <v>10</v>
      </c>
      <c r="U99" s="168">
        <v>17</v>
      </c>
      <c r="V99" s="168"/>
      <c r="W99" s="168"/>
      <c r="X99" s="168"/>
      <c r="Y99" s="168"/>
      <c r="Z99" s="168"/>
      <c r="AA99" s="168"/>
      <c r="AB99" s="168"/>
      <c r="AC99" s="168"/>
      <c r="AD99" s="168"/>
      <c r="AE99" s="168"/>
      <c r="AF99" s="168"/>
      <c r="AG99" s="168"/>
      <c r="AH99" s="325"/>
    </row>
    <row r="100" spans="2:34" s="285" customFormat="1" ht="15" customHeight="1" x14ac:dyDescent="0.2">
      <c r="B100" s="294" t="s">
        <v>7</v>
      </c>
      <c r="C100" s="295">
        <f ca="1">MROUND((VLOOKUP($H$90&amp;$D$90,'Home Care data'!$C$715:$AU$813,'4. Adults (18-64)'!O100,FALSE)),10)</f>
        <v>11360</v>
      </c>
      <c r="D100" s="296">
        <f t="shared" ca="1" si="1"/>
        <v>1</v>
      </c>
      <c r="E100" s="295">
        <f ca="1">MROUND((VLOOKUP($H$90&amp;$D$90,'Home Care data'!$C$715:$AU$813,'4. Adults (18-64)'!Q100,FALSE)),100)</f>
        <v>248400</v>
      </c>
      <c r="F100" s="296">
        <f t="shared" ca="1" si="2"/>
        <v>1</v>
      </c>
      <c r="G100" s="326">
        <f ca="1">VLOOKUP($H$90&amp;$D$90,'Home Care data'!$A$1069:$R$1167,'4. Adults (18-64)'!T100,FALSE)</f>
        <v>21.87</v>
      </c>
      <c r="H100" s="326">
        <f ca="1">VLOOKUP($H$90&amp;$D$90,'Home Care data'!$A$1069:$R$1167,'4. Adults (18-64)'!U100,FALSE)</f>
        <v>10.25</v>
      </c>
      <c r="I100" s="317"/>
      <c r="J100" s="168"/>
      <c r="K100" s="168"/>
      <c r="L100" s="168"/>
      <c r="M100" s="168"/>
      <c r="N100" s="168"/>
      <c r="O100" s="168">
        <v>10</v>
      </c>
      <c r="P100" s="168"/>
      <c r="Q100" s="168">
        <v>17</v>
      </c>
      <c r="R100" s="168"/>
      <c r="S100" s="168"/>
      <c r="T100" s="168">
        <v>11</v>
      </c>
      <c r="U100" s="168">
        <v>18</v>
      </c>
      <c r="V100" s="168"/>
      <c r="W100" s="168"/>
      <c r="X100" s="168"/>
      <c r="Y100" s="168"/>
      <c r="Z100" s="168"/>
      <c r="AA100" s="168"/>
      <c r="AB100" s="168"/>
      <c r="AC100" s="168"/>
      <c r="AD100" s="168"/>
      <c r="AE100" s="168"/>
      <c r="AF100" s="168"/>
      <c r="AG100" s="168"/>
      <c r="AH100" s="325"/>
    </row>
    <row r="102" spans="2:34" ht="15" x14ac:dyDescent="0.25">
      <c r="B102" s="243" t="s">
        <v>975</v>
      </c>
    </row>
    <row r="104" spans="2:34" s="372" customFormat="1" ht="18.75" customHeight="1" x14ac:dyDescent="0.2">
      <c r="B104" s="355" t="s">
        <v>878</v>
      </c>
      <c r="C104" s="367"/>
      <c r="D104" s="367"/>
      <c r="E104" s="367"/>
      <c r="F104" s="367"/>
      <c r="G104" s="368"/>
      <c r="H104" s="367"/>
      <c r="I104" s="374"/>
      <c r="J104" s="369"/>
      <c r="K104" s="369"/>
      <c r="L104" s="369"/>
      <c r="M104" s="370"/>
      <c r="N104" s="370"/>
      <c r="O104" s="370"/>
      <c r="P104" s="370"/>
      <c r="Q104" s="370"/>
      <c r="R104" s="370"/>
      <c r="S104" s="370"/>
      <c r="T104" s="370"/>
      <c r="U104" s="370"/>
      <c r="V104" s="370"/>
      <c r="W104" s="370"/>
      <c r="X104" s="370"/>
      <c r="Y104" s="370"/>
      <c r="Z104" s="370"/>
      <c r="AA104" s="370"/>
      <c r="AB104" s="370"/>
      <c r="AC104" s="370"/>
      <c r="AD104" s="370"/>
      <c r="AE104" s="370"/>
      <c r="AF104" s="370"/>
      <c r="AG104" s="370"/>
    </row>
    <row r="105" spans="2:34" ht="15.75" x14ac:dyDescent="0.25">
      <c r="B105" s="9"/>
      <c r="C105" s="9"/>
      <c r="D105" s="9"/>
      <c r="E105" s="9"/>
      <c r="F105" s="9"/>
      <c r="G105" s="9"/>
      <c r="H105" s="9"/>
      <c r="I105" s="316"/>
      <c r="J105" s="10"/>
      <c r="K105" s="10"/>
      <c r="L105" s="10"/>
    </row>
    <row r="106" spans="2:34" ht="15.75" x14ac:dyDescent="0.25">
      <c r="B106" s="9" t="s">
        <v>670</v>
      </c>
      <c r="C106" s="10">
        <v>33</v>
      </c>
      <c r="D106" s="10" t="str">
        <f ca="1">OFFSET('Home Care data'!$B$1,C106,0)</f>
        <v>Scotland</v>
      </c>
      <c r="G106" s="10">
        <v>3</v>
      </c>
      <c r="H106" s="10">
        <f ca="1">OFFSET('Summary Data'!$B$467,G106,0)</f>
        <v>2015</v>
      </c>
      <c r="I106" s="316"/>
      <c r="J106" s="10"/>
      <c r="K106" s="10"/>
      <c r="L106" s="10"/>
      <c r="M106" s="13"/>
      <c r="N106" s="168" t="s">
        <v>697</v>
      </c>
      <c r="O106" s="168"/>
      <c r="P106" s="168"/>
      <c r="Q106" s="168"/>
      <c r="R106" s="168"/>
      <c r="S106" s="168"/>
      <c r="T106" s="168"/>
      <c r="U106" s="168"/>
      <c r="V106" s="168"/>
      <c r="W106" s="168"/>
    </row>
    <row r="107" spans="2:34" ht="15.75" x14ac:dyDescent="0.25">
      <c r="F107" s="9"/>
      <c r="G107" s="9"/>
      <c r="H107" s="9"/>
      <c r="M107" s="10"/>
      <c r="N107" s="165">
        <v>0.01</v>
      </c>
      <c r="O107" s="165">
        <v>0.02</v>
      </c>
      <c r="P107" s="165">
        <v>0.03</v>
      </c>
      <c r="Q107" s="165">
        <v>0.04</v>
      </c>
      <c r="R107" s="165">
        <v>0.05</v>
      </c>
      <c r="S107" s="165">
        <v>0.06</v>
      </c>
      <c r="T107" s="165">
        <v>7.0000000000000007E-2</v>
      </c>
      <c r="U107" s="165">
        <v>0.08</v>
      </c>
      <c r="V107" s="165">
        <v>0.09</v>
      </c>
    </row>
    <row r="108" spans="2:34" ht="15.75" x14ac:dyDescent="0.25">
      <c r="M108" s="10"/>
      <c r="N108" s="165">
        <f t="shared" ref="N108:T108" ca="1" si="3">RANK(N112,$N112:$T112,0)</f>
        <v>7</v>
      </c>
      <c r="O108" s="165">
        <f t="shared" ca="1" si="3"/>
        <v>3</v>
      </c>
      <c r="P108" s="165">
        <f t="shared" ca="1" si="3"/>
        <v>2</v>
      </c>
      <c r="Q108" s="165">
        <f t="shared" ca="1" si="3"/>
        <v>5</v>
      </c>
      <c r="R108" s="165">
        <f t="shared" ca="1" si="3"/>
        <v>1</v>
      </c>
      <c r="S108" s="165">
        <f t="shared" ca="1" si="3"/>
        <v>6</v>
      </c>
      <c r="T108" s="165">
        <f t="shared" ca="1" si="3"/>
        <v>4</v>
      </c>
      <c r="U108" s="165">
        <v>0</v>
      </c>
      <c r="V108" s="165">
        <v>-1</v>
      </c>
    </row>
    <row r="109" spans="2:34" x14ac:dyDescent="0.2">
      <c r="N109" s="225">
        <v>4</v>
      </c>
      <c r="O109" s="226">
        <v>5</v>
      </c>
      <c r="P109" s="225">
        <v>6</v>
      </c>
      <c r="Q109" s="225">
        <v>7</v>
      </c>
      <c r="R109" s="226">
        <v>8</v>
      </c>
      <c r="S109" s="225">
        <v>9</v>
      </c>
      <c r="T109" s="225">
        <v>10</v>
      </c>
      <c r="U109" s="226">
        <v>11</v>
      </c>
      <c r="V109" s="225">
        <v>12</v>
      </c>
    </row>
    <row r="110" spans="2:34" x14ac:dyDescent="0.2">
      <c r="N110" s="227" t="s">
        <v>12</v>
      </c>
      <c r="O110" s="227" t="s">
        <v>13</v>
      </c>
      <c r="P110" s="227" t="s">
        <v>14</v>
      </c>
      <c r="Q110" s="227" t="s">
        <v>81</v>
      </c>
      <c r="R110" s="227" t="s">
        <v>47</v>
      </c>
      <c r="S110" s="227" t="s">
        <v>87</v>
      </c>
      <c r="T110" s="227" t="s">
        <v>16</v>
      </c>
      <c r="U110" s="227" t="s">
        <v>17</v>
      </c>
      <c r="V110" s="227" t="s">
        <v>4</v>
      </c>
    </row>
    <row r="111" spans="2:34" x14ac:dyDescent="0.2">
      <c r="N111" s="166">
        <f ca="1">IF(VLOOKUP($H$106&amp;$D$106,'Home Care data'!$A$1276:$L$1374,'4. Adults (18-64)'!N109,FALSE)="*",0,MROUND(VLOOKUP($H$106&amp;$D$106,'Home Care data'!$A$1276:$L$1374,'4. Adults (18-64)'!N109,FALSE),10))</f>
        <v>100</v>
      </c>
      <c r="O111" s="166">
        <f ca="1">IF(VLOOKUP($H$106&amp;$D$106,'Home Care data'!$A$1276:$L$1374,'4. Adults (18-64)'!O109,FALSE)="*",0,MROUND(VLOOKUP($H$106&amp;$D$106,'Home Care data'!$A$1276:$L$1374,'4. Adults (18-64)'!O109,FALSE),10))</f>
        <v>1670</v>
      </c>
      <c r="P111" s="166">
        <f ca="1">IF(VLOOKUP($H$106&amp;$D$106,'Home Care data'!$A$1276:$L$1374,'4. Adults (18-64)'!P109,FALSE)="*",0,MROUND(VLOOKUP($H$106&amp;$D$106,'Home Care data'!$A$1276:$L$1374,'4. Adults (18-64)'!P109,FALSE),10))</f>
        <v>3590</v>
      </c>
      <c r="Q111" s="166">
        <f ca="1">IF(VLOOKUP($H$106&amp;$D$106,'Home Care data'!$A$1276:$L$1374,'4. Adults (18-64)'!Q109,FALSE)="*",0,MROUND(VLOOKUP($H$106&amp;$D$106,'Home Care data'!$A$1276:$L$1374,'4. Adults (18-64)'!Q109,FALSE),10))</f>
        <v>430</v>
      </c>
      <c r="R111" s="166">
        <f ca="1">IF(VLOOKUP($H$106&amp;$D$106,'Home Care data'!$A$1276:$L$1374,'4. Adults (18-64)'!R109,FALSE)="*",0,MROUND(VLOOKUP($H$106&amp;$D$106,'Home Care data'!$A$1276:$L$1374,'4. Adults (18-64)'!R109,FALSE),10))</f>
        <v>4000</v>
      </c>
      <c r="S111" s="166">
        <f ca="1">IF(VLOOKUP($H$106&amp;$D$106,'Home Care data'!$A$1276:$L$1374,'4. Adults (18-64)'!S109,FALSE)="*",0,MROUND(VLOOKUP($H$106&amp;$D$106,'Home Care data'!$A$1276:$L$1374,'4. Adults (18-64)'!S109,FALSE),10))</f>
        <v>290</v>
      </c>
      <c r="T111" s="166">
        <f ca="1">IF(VLOOKUP($H$106&amp;$D$106,'Home Care data'!$A$1276:$L$1374,'4. Adults (18-64)'!T109,FALSE)="*",0,MROUND(VLOOKUP($H$106&amp;$D$106,'Home Care data'!$A$1276:$L$1374,'4. Adults (18-64)'!T109,FALSE),10))</f>
        <v>790</v>
      </c>
      <c r="U111" s="166">
        <f ca="1">IF(VLOOKUP($H$106&amp;$D$106,'Home Care data'!$A$1276:$L$1374,'4. Adults (18-64)'!U109,FALSE)="*",0,MROUND(VLOOKUP($H$106&amp;$D$106,'Home Care data'!$A$1276:$L$1374,'4. Adults (18-64)'!U109,FALSE),10))</f>
        <v>500</v>
      </c>
      <c r="V111" s="166">
        <f ca="1">IF(VLOOKUP($H$106&amp;$D$106,'Home Care data'!$A$1276:$L$1374,'4. Adults (18-64)'!V109,FALSE)="*",0,MROUND(VLOOKUP($H$106&amp;$D$106,'Home Care data'!$A$1276:$L$1374,'4. Adults (18-64)'!V109,FALSE),10))</f>
        <v>11360</v>
      </c>
    </row>
    <row r="112" spans="2:34" x14ac:dyDescent="0.2">
      <c r="N112" s="222">
        <f ca="1">N111+N107</f>
        <v>100.01</v>
      </c>
      <c r="O112" s="222">
        <f t="shared" ref="O112:V112" ca="1" si="4">O111+O107</f>
        <v>1670.02</v>
      </c>
      <c r="P112" s="222">
        <f t="shared" ca="1" si="4"/>
        <v>3590.03</v>
      </c>
      <c r="Q112" s="222">
        <f t="shared" ca="1" si="4"/>
        <v>430.04</v>
      </c>
      <c r="R112" s="222">
        <f t="shared" ca="1" si="4"/>
        <v>4000.05</v>
      </c>
      <c r="S112" s="222">
        <f t="shared" ca="1" si="4"/>
        <v>290.06</v>
      </c>
      <c r="T112" s="222">
        <f t="shared" ca="1" si="4"/>
        <v>790.07</v>
      </c>
      <c r="U112" s="222">
        <f t="shared" ca="1" si="4"/>
        <v>500.08</v>
      </c>
      <c r="V112" s="222">
        <f t="shared" ca="1" si="4"/>
        <v>11360.09</v>
      </c>
    </row>
    <row r="113" spans="2:26" x14ac:dyDescent="0.2">
      <c r="N113" s="165" t="s">
        <v>617</v>
      </c>
    </row>
    <row r="114" spans="2:26" x14ac:dyDescent="0.2">
      <c r="B114" s="283"/>
      <c r="C114" s="283"/>
      <c r="D114" s="283"/>
      <c r="E114" s="283"/>
      <c r="F114" s="283"/>
      <c r="G114" s="283"/>
      <c r="H114" s="283"/>
      <c r="I114" s="381"/>
    </row>
    <row r="116" spans="2:26" x14ac:dyDescent="0.2">
      <c r="Z116" s="315"/>
    </row>
    <row r="117" spans="2:26" x14ac:dyDescent="0.2">
      <c r="Z117" s="315"/>
    </row>
    <row r="118" spans="2:26" x14ac:dyDescent="0.2">
      <c r="N118" s="165">
        <v>7</v>
      </c>
      <c r="O118" s="165">
        <v>6</v>
      </c>
      <c r="P118" s="165">
        <v>5</v>
      </c>
      <c r="Q118" s="165">
        <v>4</v>
      </c>
      <c r="R118" s="165">
        <v>3</v>
      </c>
      <c r="S118" s="165">
        <v>2</v>
      </c>
      <c r="T118" s="165">
        <v>1</v>
      </c>
      <c r="U118" s="165">
        <v>0</v>
      </c>
      <c r="Z118" s="315"/>
    </row>
    <row r="119" spans="2:26" x14ac:dyDescent="0.2">
      <c r="M119" s="165">
        <v>3</v>
      </c>
      <c r="N119" s="165" t="str">
        <f t="shared" ref="N119:U120" ca="1" si="5">HLOOKUP(N$118,$N$108:$V$111,$M119,FALSE)</f>
        <v>Dementia</v>
      </c>
      <c r="O119" s="165" t="str">
        <f t="shared" ca="1" si="5"/>
        <v>Frail older people</v>
      </c>
      <c r="P119" s="165" t="str">
        <f t="shared" ca="1" si="5"/>
        <v>Learning and Physical Disability</v>
      </c>
      <c r="Q119" s="165" t="str">
        <f t="shared" ca="1" si="5"/>
        <v>Other</v>
      </c>
      <c r="R119" s="165" t="str">
        <f t="shared" ca="1" si="5"/>
        <v>Mental Health</v>
      </c>
      <c r="S119" s="165" t="str">
        <f t="shared" ca="1" si="5"/>
        <v>Learning Disability</v>
      </c>
      <c r="T119" s="165" t="str">
        <f t="shared" ca="1" si="5"/>
        <v>Physical disability</v>
      </c>
      <c r="U119" s="165" t="str">
        <f t="shared" ca="1" si="5"/>
        <v>Not known</v>
      </c>
      <c r="Z119" s="315"/>
    </row>
    <row r="120" spans="2:26" x14ac:dyDescent="0.2">
      <c r="M120" s="165">
        <v>4</v>
      </c>
      <c r="N120" s="165">
        <f t="shared" ca="1" si="5"/>
        <v>100</v>
      </c>
      <c r="O120" s="165">
        <f t="shared" ca="1" si="5"/>
        <v>290</v>
      </c>
      <c r="P120" s="165">
        <f t="shared" ca="1" si="5"/>
        <v>430</v>
      </c>
      <c r="Q120" s="165">
        <f t="shared" ca="1" si="5"/>
        <v>790</v>
      </c>
      <c r="R120" s="165">
        <f t="shared" ca="1" si="5"/>
        <v>1670</v>
      </c>
      <c r="S120" s="165">
        <f t="shared" ca="1" si="5"/>
        <v>3590</v>
      </c>
      <c r="T120" s="165">
        <f t="shared" ca="1" si="5"/>
        <v>4000</v>
      </c>
      <c r="U120" s="165">
        <f t="shared" ca="1" si="5"/>
        <v>500</v>
      </c>
      <c r="Z120" s="315"/>
    </row>
    <row r="121" spans="2:26" x14ac:dyDescent="0.2">
      <c r="Z121" s="315"/>
    </row>
    <row r="122" spans="2:26" x14ac:dyDescent="0.2">
      <c r="N122" s="397">
        <f t="shared" ref="N122:S122" ca="1" si="6">N120/SUM($N120:$U120)</f>
        <v>8.795074758135445E-3</v>
      </c>
      <c r="O122" s="397">
        <f t="shared" ca="1" si="6"/>
        <v>2.5505716798592787E-2</v>
      </c>
      <c r="P122" s="397">
        <f t="shared" ca="1" si="6"/>
        <v>3.7818821459982409E-2</v>
      </c>
      <c r="Q122" s="397">
        <f t="shared" ca="1" si="6"/>
        <v>6.9481090589270003E-2</v>
      </c>
      <c r="R122" s="397">
        <f t="shared" ca="1" si="6"/>
        <v>0.14687774846086191</v>
      </c>
      <c r="S122" s="397">
        <f t="shared" ca="1" si="6"/>
        <v>0.31574318381706246</v>
      </c>
      <c r="T122" s="397">
        <f ca="1">T120/SUM($N120:$U120)</f>
        <v>0.35180299032541779</v>
      </c>
      <c r="U122" s="397">
        <f ca="1">U120/SUM($N120:$U120)</f>
        <v>4.3975373790677223E-2</v>
      </c>
      <c r="V122" s="397"/>
      <c r="Z122" s="315"/>
    </row>
    <row r="123" spans="2:26" x14ac:dyDescent="0.2">
      <c r="Z123" s="315"/>
    </row>
    <row r="124" spans="2:26" x14ac:dyDescent="0.2">
      <c r="Z124" s="315"/>
    </row>
    <row r="125" spans="2:26" x14ac:dyDescent="0.2">
      <c r="Z125" s="315"/>
    </row>
    <row r="126" spans="2:26" x14ac:dyDescent="0.2">
      <c r="Z126" s="315"/>
    </row>
    <row r="127" spans="2:26" x14ac:dyDescent="0.2">
      <c r="Z127" s="315"/>
    </row>
    <row r="129" spans="2:34" ht="15" x14ac:dyDescent="0.25">
      <c r="B129" s="453" t="s">
        <v>897</v>
      </c>
      <c r="C129" s="454"/>
      <c r="D129" s="454"/>
      <c r="E129" s="454"/>
      <c r="F129" s="454"/>
      <c r="G129" s="454"/>
    </row>
    <row r="130" spans="2:34" s="285" customFormat="1" ht="18.75" customHeight="1" x14ac:dyDescent="0.25">
      <c r="B130" s="453" t="s">
        <v>898</v>
      </c>
      <c r="C130" s="454"/>
      <c r="D130" s="454"/>
      <c r="E130" s="454"/>
      <c r="F130" s="454"/>
      <c r="G130" s="454"/>
      <c r="H130" s="188"/>
      <c r="I130" s="383"/>
      <c r="J130" s="13"/>
      <c r="K130" s="13"/>
      <c r="L130" s="13"/>
      <c r="M130" s="13"/>
      <c r="N130" s="168"/>
      <c r="O130" s="168"/>
      <c r="P130" s="168"/>
      <c r="Q130" s="168"/>
      <c r="R130" s="168"/>
      <c r="S130" s="168"/>
      <c r="T130" s="168"/>
      <c r="U130" s="168"/>
      <c r="V130" s="168"/>
      <c r="W130" s="168"/>
      <c r="X130" s="168"/>
      <c r="Y130" s="168"/>
      <c r="Z130" s="168"/>
      <c r="AA130" s="168"/>
      <c r="AB130" s="168"/>
      <c r="AC130" s="168"/>
      <c r="AD130" s="168"/>
      <c r="AE130" s="168"/>
      <c r="AF130" s="168"/>
      <c r="AG130" s="168"/>
      <c r="AH130" s="325"/>
    </row>
    <row r="131" spans="2:34" s="285" customFormat="1" ht="18.75" customHeight="1" x14ac:dyDescent="0.2">
      <c r="B131" s="394"/>
      <c r="C131" s="392"/>
      <c r="D131" s="392"/>
      <c r="E131" s="392"/>
      <c r="F131" s="392"/>
      <c r="G131" s="392"/>
      <c r="H131" s="188"/>
      <c r="I131" s="383"/>
      <c r="J131" s="13"/>
      <c r="K131" s="13"/>
      <c r="L131" s="13"/>
      <c r="M131" s="13"/>
      <c r="N131" s="168"/>
      <c r="O131" s="168"/>
      <c r="P131" s="168"/>
      <c r="Q131" s="168"/>
      <c r="R131" s="168"/>
      <c r="S131" s="168"/>
      <c r="T131" s="168"/>
      <c r="U131" s="168"/>
      <c r="V131" s="168"/>
      <c r="W131" s="168"/>
      <c r="X131" s="168"/>
      <c r="Y131" s="168"/>
      <c r="Z131" s="168"/>
      <c r="AA131" s="168"/>
      <c r="AB131" s="168"/>
      <c r="AC131" s="168"/>
      <c r="AD131" s="168"/>
      <c r="AE131" s="168"/>
      <c r="AF131" s="168"/>
      <c r="AG131" s="168"/>
      <c r="AH131" s="325"/>
    </row>
    <row r="132" spans="2:34" s="372" customFormat="1" ht="18.75" customHeight="1" x14ac:dyDescent="0.2">
      <c r="B132" s="355" t="s">
        <v>903</v>
      </c>
      <c r="C132" s="367"/>
      <c r="D132" s="367"/>
      <c r="E132" s="367"/>
      <c r="F132" s="367"/>
      <c r="G132" s="368"/>
      <c r="H132" s="367"/>
      <c r="I132" s="374"/>
      <c r="J132" s="369"/>
      <c r="K132" s="369"/>
      <c r="L132" s="369"/>
      <c r="M132" s="369"/>
      <c r="N132" s="370"/>
      <c r="O132" s="370"/>
      <c r="P132" s="370"/>
      <c r="Q132" s="370"/>
      <c r="R132" s="370"/>
      <c r="S132" s="370"/>
      <c r="T132" s="370"/>
      <c r="U132" s="370"/>
      <c r="V132" s="370"/>
      <c r="W132" s="370"/>
      <c r="X132" s="370"/>
      <c r="Y132" s="370"/>
      <c r="Z132" s="370"/>
      <c r="AA132" s="370"/>
      <c r="AB132" s="370"/>
      <c r="AC132" s="370"/>
      <c r="AD132" s="370"/>
      <c r="AE132" s="370"/>
      <c r="AF132" s="370"/>
      <c r="AG132" s="370"/>
    </row>
    <row r="133" spans="2:34" ht="15.75" x14ac:dyDescent="0.25">
      <c r="B133" s="9"/>
      <c r="C133" s="10">
        <v>33</v>
      </c>
      <c r="D133" s="10" t="str">
        <f ca="1">OFFSET('Home Care data'!$B$1,'4. Adults (18-64)'!C133,0)</f>
        <v>Scotland</v>
      </c>
      <c r="E133" s="9"/>
      <c r="F133" s="9"/>
      <c r="G133" s="10">
        <v>3</v>
      </c>
      <c r="H133" s="10">
        <f ca="1">OFFSET('Summary Data'!$B$467,G133,0)</f>
        <v>2015</v>
      </c>
      <c r="I133" s="316"/>
      <c r="J133" s="10"/>
      <c r="K133" s="10"/>
      <c r="L133" s="10"/>
      <c r="M133" s="10"/>
      <c r="O133" s="165" t="str">
        <f ca="1">G133&amp;D133</f>
        <v>3Scotland</v>
      </c>
      <c r="Z133" s="315"/>
    </row>
    <row r="134" spans="2:34" ht="15.75" x14ac:dyDescent="0.25">
      <c r="F134" s="9"/>
      <c r="G134" s="9"/>
      <c r="H134" s="9"/>
      <c r="N134" s="166"/>
      <c r="O134" s="166" t="s">
        <v>4</v>
      </c>
      <c r="AF134" s="324"/>
      <c r="AG134" s="244"/>
      <c r="AH134" s="244"/>
    </row>
    <row r="135" spans="2:34" x14ac:dyDescent="0.2">
      <c r="N135" s="166" t="s">
        <v>97</v>
      </c>
      <c r="O135" s="166">
        <f ca="1">MROUND(VLOOKUP($H$133&amp;$D$133,'Home Care data'!$A$925:$O$960,P135,FALSE),10)</f>
        <v>3570</v>
      </c>
      <c r="P135" s="165">
        <v>4</v>
      </c>
      <c r="AD135" s="324"/>
      <c r="AE135" s="244"/>
      <c r="AF135" s="244"/>
      <c r="AG135" s="244"/>
      <c r="AH135" s="244"/>
    </row>
    <row r="136" spans="2:34" x14ac:dyDescent="0.2">
      <c r="N136" s="166" t="s">
        <v>16</v>
      </c>
      <c r="O136" s="166">
        <f ca="1">MROUND(VLOOKUP($H$133&amp;$D$133,'Home Care data'!$A$925:$O$960,P136,FALSE),10)</f>
        <v>3980</v>
      </c>
      <c r="P136" s="165">
        <v>5</v>
      </c>
      <c r="AD136" s="324"/>
      <c r="AE136" s="244"/>
      <c r="AF136" s="244"/>
      <c r="AG136" s="244"/>
      <c r="AH136" s="244"/>
    </row>
    <row r="137" spans="2:34" x14ac:dyDescent="0.2">
      <c r="B137" s="284"/>
      <c r="N137" s="166" t="s">
        <v>17</v>
      </c>
      <c r="O137" s="166">
        <f ca="1">MROUND(VLOOKUP($H$133&amp;$D$133,'Home Care data'!$A$925:$O$960,P137,FALSE),10)</f>
        <v>3810</v>
      </c>
      <c r="P137" s="165">
        <v>6</v>
      </c>
      <c r="AD137" s="324"/>
      <c r="AE137" s="244"/>
      <c r="AF137" s="244"/>
      <c r="AG137" s="244"/>
      <c r="AH137" s="244"/>
    </row>
    <row r="138" spans="2:34" x14ac:dyDescent="0.2">
      <c r="N138" s="166" t="s">
        <v>4</v>
      </c>
      <c r="O138" s="166">
        <f ca="1">MROUND(VLOOKUP($H$133&amp;$D$133,'Home Care data'!$A$925:$O$960,P138,FALSE),10)</f>
        <v>11360</v>
      </c>
      <c r="P138" s="165">
        <v>7</v>
      </c>
      <c r="AD138" s="324"/>
      <c r="AE138" s="244"/>
      <c r="AF138" s="244"/>
      <c r="AG138" s="244"/>
      <c r="AH138" s="244"/>
    </row>
    <row r="139" spans="2:34" x14ac:dyDescent="0.2">
      <c r="N139" s="166"/>
      <c r="O139" s="166">
        <f ca="1">O135+O136</f>
        <v>7550</v>
      </c>
      <c r="AF139" s="324"/>
      <c r="AG139" s="244"/>
      <c r="AH139" s="244"/>
    </row>
    <row r="140" spans="2:34" x14ac:dyDescent="0.2">
      <c r="O140" s="166"/>
      <c r="AF140" s="324"/>
      <c r="AG140" s="244"/>
      <c r="AH140" s="244"/>
    </row>
    <row r="141" spans="2:34" x14ac:dyDescent="0.2">
      <c r="C141" s="287"/>
      <c r="N141" s="166" t="s">
        <v>97</v>
      </c>
      <c r="O141" s="224">
        <f t="shared" ref="O141:O142" ca="1" si="7">O135/(O$135+O$136)</f>
        <v>0.4728476821192053</v>
      </c>
      <c r="AF141" s="324"/>
      <c r="AG141" s="244"/>
      <c r="AH141" s="244"/>
    </row>
    <row r="142" spans="2:34" x14ac:dyDescent="0.2">
      <c r="N142" s="166" t="s">
        <v>16</v>
      </c>
      <c r="O142" s="224">
        <f t="shared" ca="1" si="7"/>
        <v>0.52715231788079475</v>
      </c>
      <c r="AF142" s="324"/>
      <c r="AG142" s="244"/>
      <c r="AH142" s="244"/>
    </row>
    <row r="145" spans="2:33" x14ac:dyDescent="0.2">
      <c r="I145" s="382"/>
    </row>
    <row r="150" spans="2:33" ht="15" x14ac:dyDescent="0.2">
      <c r="B150" s="395" t="str">
        <f ca="1">IF(O137=0,"","* Based on information from "&amp;O139&amp;" clients. There were "&amp;O137&amp;" cases with no living arrangements data entered.")</f>
        <v>* Based on information from 7550 clients. There were 3810 cases with no living arrangements data entered.</v>
      </c>
    </row>
    <row r="155" spans="2:33" s="372" customFormat="1" ht="18.75" customHeight="1" x14ac:dyDescent="0.2">
      <c r="B155" s="355" t="s">
        <v>723</v>
      </c>
      <c r="C155" s="367"/>
      <c r="D155" s="367"/>
      <c r="E155" s="367"/>
      <c r="F155" s="367"/>
      <c r="G155" s="368"/>
      <c r="H155" s="367"/>
      <c r="I155" s="374"/>
      <c r="J155" s="369"/>
      <c r="K155" s="369"/>
      <c r="L155" s="369"/>
      <c r="M155" s="369"/>
      <c r="N155" s="370"/>
      <c r="O155" s="370"/>
      <c r="P155" s="370"/>
      <c r="Q155" s="370"/>
      <c r="R155" s="370"/>
      <c r="S155" s="370"/>
      <c r="T155" s="370"/>
      <c r="U155" s="370"/>
      <c r="V155" s="370"/>
      <c r="W155" s="370"/>
      <c r="X155" s="370"/>
      <c r="Y155" s="370"/>
      <c r="Z155" s="370"/>
      <c r="AA155" s="370"/>
      <c r="AB155" s="370"/>
      <c r="AC155" s="370"/>
      <c r="AD155" s="370"/>
      <c r="AE155" s="370"/>
      <c r="AF155" s="370"/>
      <c r="AG155" s="370"/>
    </row>
    <row r="156" spans="2:33" ht="15.75" x14ac:dyDescent="0.25">
      <c r="B156" s="9"/>
      <c r="C156" s="9"/>
      <c r="D156" s="9"/>
      <c r="E156" s="9"/>
      <c r="F156" s="9"/>
      <c r="G156" s="9"/>
      <c r="H156" s="9"/>
      <c r="I156" s="316"/>
      <c r="J156" s="10"/>
      <c r="K156" s="10"/>
      <c r="L156" s="10"/>
      <c r="M156" s="10"/>
    </row>
    <row r="157" spans="2:33" ht="15.75" x14ac:dyDescent="0.25">
      <c r="B157" s="9" t="s">
        <v>99</v>
      </c>
      <c r="C157" s="10">
        <v>33</v>
      </c>
      <c r="D157" s="10" t="str">
        <f ca="1">OFFSET('Home Care data'!$B$1,'4. Adults (18-64)'!C157,0)</f>
        <v>Scotland</v>
      </c>
      <c r="E157" s="10"/>
      <c r="F157" s="9"/>
      <c r="G157" s="9"/>
      <c r="H157" s="9"/>
      <c r="I157" s="316"/>
      <c r="J157" s="10"/>
      <c r="K157" s="10"/>
      <c r="L157" s="10"/>
      <c r="M157" s="10"/>
    </row>
    <row r="158" spans="2:33" x14ac:dyDescent="0.2">
      <c r="N158" s="225"/>
      <c r="O158" s="226"/>
    </row>
    <row r="159" spans="2:33" x14ac:dyDescent="0.2">
      <c r="N159" s="225"/>
      <c r="O159" s="226"/>
    </row>
    <row r="160" spans="2:33" x14ac:dyDescent="0.2">
      <c r="N160" s="225"/>
      <c r="O160" s="226"/>
    </row>
    <row r="161" spans="2:18" x14ac:dyDescent="0.2">
      <c r="N161" s="225"/>
      <c r="O161" s="226"/>
    </row>
    <row r="164" spans="2:18" x14ac:dyDescent="0.2">
      <c r="O164" s="165">
        <v>6</v>
      </c>
      <c r="P164" s="165">
        <v>7</v>
      </c>
      <c r="Q164" s="165">
        <v>8</v>
      </c>
      <c r="R164" s="165">
        <v>9</v>
      </c>
    </row>
    <row r="165" spans="2:18" x14ac:dyDescent="0.2">
      <c r="N165" s="225"/>
      <c r="O165" s="226" t="s">
        <v>36</v>
      </c>
      <c r="P165" s="165" t="s">
        <v>37</v>
      </c>
      <c r="Q165" s="165" t="s">
        <v>38</v>
      </c>
      <c r="R165" s="165" t="s">
        <v>4</v>
      </c>
    </row>
    <row r="166" spans="2:18" x14ac:dyDescent="0.2">
      <c r="M166" s="165">
        <v>2011</v>
      </c>
      <c r="N166" s="225">
        <v>2011</v>
      </c>
      <c r="O166" s="166">
        <f ca="1">MROUND(VLOOKUP($N166&amp;$D$157,'Community Alarm data'!$C$5:$O$169,O$164,FALSE),10)</f>
        <v>11630</v>
      </c>
      <c r="P166" s="166">
        <f ca="1">MROUND(VLOOKUP($N166&amp;$D$157,'Community Alarm data'!$C$5:$O$169,P$164,FALSE),10)</f>
        <v>730</v>
      </c>
      <c r="Q166" s="166">
        <f ca="1">MROUND(VLOOKUP($N166&amp;$D$157,'Community Alarm data'!$C$5:$O$169,Q$164,FALSE),10)</f>
        <v>2370</v>
      </c>
      <c r="R166" s="166">
        <f ca="1">MROUND(VLOOKUP($N166&amp;$D$157,'Community Alarm data'!$C$5:$O$169,R$164,FALSE),10)</f>
        <v>14740</v>
      </c>
    </row>
    <row r="167" spans="2:18" x14ac:dyDescent="0.2">
      <c r="M167" s="165">
        <v>2012</v>
      </c>
      <c r="N167" s="225">
        <v>2012</v>
      </c>
      <c r="O167" s="166">
        <f ca="1">MROUND(VLOOKUP($N167&amp;$D$157,'Community Alarm data'!$C$5:$O$169,O$164,FALSE),10)</f>
        <v>11200</v>
      </c>
      <c r="P167" s="166">
        <f ca="1">MROUND(VLOOKUP($N167&amp;$D$157,'Community Alarm data'!$C$5:$O$169,P$164,FALSE),10)</f>
        <v>930</v>
      </c>
      <c r="Q167" s="166">
        <f ca="1">MROUND(VLOOKUP($N167&amp;$D$157,'Community Alarm data'!$C$5:$O$169,Q$164,FALSE),10)</f>
        <v>3130</v>
      </c>
      <c r="R167" s="166">
        <f ca="1">MROUND(VLOOKUP($N167&amp;$D$157,'Community Alarm data'!$C$5:$O$169,R$164,FALSE),10)</f>
        <v>15260</v>
      </c>
    </row>
    <row r="168" spans="2:18" x14ac:dyDescent="0.2">
      <c r="M168" s="165">
        <v>2013</v>
      </c>
      <c r="N168" s="225">
        <v>2013</v>
      </c>
      <c r="O168" s="166">
        <f ca="1">MROUND(VLOOKUP($N168&amp;$D$157,'Community Alarm data'!$C$5:$O$169,O$164,FALSE),10)</f>
        <v>11450</v>
      </c>
      <c r="P168" s="166">
        <f ca="1">MROUND(VLOOKUP($N168&amp;$D$157,'Community Alarm data'!$C$5:$O$169,P$164,FALSE),10)</f>
        <v>1100</v>
      </c>
      <c r="Q168" s="166">
        <f ca="1">MROUND(VLOOKUP($N168&amp;$D$157,'Community Alarm data'!$C$5:$O$169,Q$164,FALSE),10)</f>
        <v>3640</v>
      </c>
      <c r="R168" s="166">
        <f ca="1">MROUND(VLOOKUP($N168&amp;$D$157,'Community Alarm data'!$C$5:$O$169,R$164,FALSE),10)</f>
        <v>16190</v>
      </c>
    </row>
    <row r="169" spans="2:18" x14ac:dyDescent="0.2">
      <c r="M169" s="165">
        <v>2014</v>
      </c>
      <c r="N169" s="165">
        <v>2014</v>
      </c>
      <c r="O169" s="166">
        <f ca="1">MROUND(VLOOKUP($N169&amp;$D$157,'Community Alarm data'!$C$5:$O$169,O$164,FALSE),10)</f>
        <v>10530</v>
      </c>
      <c r="P169" s="166">
        <f ca="1">MROUND(VLOOKUP($N169&amp;$D$157,'Community Alarm data'!$C$5:$O$169,P$164,FALSE),10)</f>
        <v>700</v>
      </c>
      <c r="Q169" s="166">
        <f ca="1">MROUND(VLOOKUP($N169&amp;$D$157,'Community Alarm data'!$C$5:$O$169,Q$164,FALSE),10)</f>
        <v>4350</v>
      </c>
      <c r="R169" s="166">
        <f ca="1">MROUND(VLOOKUP($N169&amp;$D$157,'Community Alarm data'!$C$5:$O$169,R$164,FALSE),10)</f>
        <v>15570</v>
      </c>
    </row>
    <row r="170" spans="2:18" x14ac:dyDescent="0.2">
      <c r="M170" s="165" t="s">
        <v>762</v>
      </c>
      <c r="N170" s="165">
        <v>2015</v>
      </c>
      <c r="O170" s="166">
        <f ca="1">MROUND(VLOOKUP($N170&amp;$D$157,'Community Alarm data'!$C$5:$O$169,O$164,FALSE),10)</f>
        <v>11420</v>
      </c>
      <c r="P170" s="166">
        <f ca="1">MROUND(VLOOKUP($N170&amp;$D$157,'Community Alarm data'!$C$5:$O$169,P$164,FALSE),10)</f>
        <v>850</v>
      </c>
      <c r="Q170" s="166">
        <f ca="1">MROUND(VLOOKUP($N170&amp;$D$157,'Community Alarm data'!$C$5:$O$169,Q$164,FALSE),10)</f>
        <v>5060</v>
      </c>
      <c r="R170" s="166">
        <f ca="1">MROUND(VLOOKUP($N170&amp;$D$157,'Community Alarm data'!$C$5:$O$169,R$164,FALSE),10)</f>
        <v>17330</v>
      </c>
    </row>
    <row r="172" spans="2:18" x14ac:dyDescent="0.2">
      <c r="B172" s="284"/>
    </row>
    <row r="177" spans="2:33" ht="30" customHeight="1" x14ac:dyDescent="0.2">
      <c r="B177" s="446" t="s">
        <v>751</v>
      </c>
      <c r="C177" s="452"/>
      <c r="D177" s="452"/>
      <c r="E177" s="452"/>
      <c r="F177" s="452"/>
      <c r="G177" s="452"/>
    </row>
    <row r="180" spans="2:33" s="372" customFormat="1" ht="18.75" customHeight="1" x14ac:dyDescent="0.2">
      <c r="B180" s="355" t="s">
        <v>724</v>
      </c>
      <c r="C180" s="367"/>
      <c r="D180" s="367"/>
      <c r="E180" s="367"/>
      <c r="F180" s="367"/>
      <c r="G180" s="368"/>
      <c r="H180" s="367"/>
      <c r="I180" s="374"/>
      <c r="J180" s="369"/>
      <c r="K180" s="369"/>
      <c r="L180" s="369"/>
      <c r="M180" s="369"/>
      <c r="N180" s="370"/>
      <c r="O180" s="370"/>
      <c r="P180" s="370"/>
      <c r="Q180" s="370"/>
      <c r="R180" s="370"/>
      <c r="S180" s="370"/>
      <c r="T180" s="370"/>
      <c r="U180" s="370"/>
      <c r="V180" s="370"/>
      <c r="W180" s="370"/>
      <c r="X180" s="370"/>
      <c r="Y180" s="370"/>
      <c r="Z180" s="370"/>
      <c r="AA180" s="370"/>
      <c r="AB180" s="370"/>
      <c r="AC180" s="370"/>
      <c r="AD180" s="370"/>
      <c r="AE180" s="370"/>
      <c r="AF180" s="370"/>
      <c r="AG180" s="370"/>
    </row>
    <row r="181" spans="2:33" ht="15.75" x14ac:dyDescent="0.25">
      <c r="B181" s="9"/>
      <c r="C181" s="10"/>
      <c r="D181" s="10"/>
      <c r="E181" s="10"/>
      <c r="F181" s="10"/>
      <c r="G181" s="9"/>
      <c r="H181" s="9"/>
      <c r="I181" s="316"/>
      <c r="J181" s="10"/>
      <c r="K181" s="10"/>
      <c r="L181" s="10"/>
      <c r="M181" s="10"/>
    </row>
    <row r="182" spans="2:33" ht="15.75" x14ac:dyDescent="0.25">
      <c r="B182" s="188" t="s">
        <v>99</v>
      </c>
      <c r="C182" s="10">
        <v>33</v>
      </c>
      <c r="D182" s="10" t="str">
        <f ca="1">OFFSET('Home Care data'!$B$1,C182,0)</f>
        <v>Scotland</v>
      </c>
      <c r="E182" s="10"/>
      <c r="F182" s="10"/>
      <c r="H182" s="9"/>
      <c r="I182" s="316"/>
      <c r="J182" s="10"/>
      <c r="K182" s="10"/>
      <c r="L182" s="10"/>
      <c r="M182" s="10"/>
    </row>
    <row r="183" spans="2:33" ht="15.75" x14ac:dyDescent="0.25">
      <c r="B183" s="14" t="s">
        <v>690</v>
      </c>
      <c r="C183" s="10"/>
      <c r="D183" s="10"/>
      <c r="E183" s="10"/>
      <c r="F183" s="10"/>
      <c r="G183" s="9"/>
      <c r="H183" s="9"/>
      <c r="I183" s="316"/>
      <c r="J183" s="10"/>
      <c r="K183" s="10"/>
      <c r="L183" s="10"/>
      <c r="M183" s="10"/>
    </row>
    <row r="184" spans="2:33" x14ac:dyDescent="0.2">
      <c r="N184" s="225"/>
      <c r="O184" s="226" t="s">
        <v>644</v>
      </c>
      <c r="P184" s="225" t="s">
        <v>645</v>
      </c>
      <c r="Q184" s="226" t="s">
        <v>646</v>
      </c>
      <c r="R184" s="225" t="s">
        <v>634</v>
      </c>
      <c r="S184" s="226" t="s">
        <v>633</v>
      </c>
      <c r="T184" s="226" t="s">
        <v>703</v>
      </c>
      <c r="U184" s="226"/>
      <c r="V184" s="225"/>
    </row>
    <row r="185" spans="2:33" x14ac:dyDescent="0.2">
      <c r="O185" s="165">
        <v>2</v>
      </c>
      <c r="P185" s="165">
        <v>4</v>
      </c>
      <c r="Q185" s="165">
        <v>6</v>
      </c>
      <c r="R185" s="165">
        <v>8</v>
      </c>
      <c r="S185" s="165">
        <v>10</v>
      </c>
      <c r="T185" s="165">
        <v>12</v>
      </c>
    </row>
    <row r="186" spans="2:33" x14ac:dyDescent="0.2">
      <c r="O186" s="165">
        <v>2010</v>
      </c>
      <c r="P186" s="165">
        <v>2011</v>
      </c>
      <c r="Q186" s="165">
        <v>2012</v>
      </c>
      <c r="R186" s="165">
        <v>2013</v>
      </c>
      <c r="S186" s="165">
        <v>2014</v>
      </c>
      <c r="T186" s="165">
        <v>2015</v>
      </c>
    </row>
    <row r="187" spans="2:33" x14ac:dyDescent="0.2">
      <c r="M187" s="165" t="str">
        <f ca="1">D182</f>
        <v>Scotland</v>
      </c>
      <c r="O187" s="165">
        <f ca="1">VLOOKUP($M187,'Direct Payments data'!$A$153:$M$185,O185,FALSE)</f>
        <v>1973</v>
      </c>
      <c r="P187" s="165">
        <f ca="1">VLOOKUP($M187,'Direct Payments data'!$A$153:$M$185,P185,FALSE)</f>
        <v>2373</v>
      </c>
      <c r="Q187" s="165">
        <f ca="1">VLOOKUP($M187,'Direct Payments data'!$A$153:$M$185,Q185,FALSE)</f>
        <v>2725</v>
      </c>
      <c r="R187" s="165">
        <f ca="1">VLOOKUP($M187,'Direct Payments data'!$A$153:$M$185,R185,FALSE)</f>
        <v>2879</v>
      </c>
      <c r="S187" s="165">
        <f ca="1">VLOOKUP($M187,'Direct Payments data'!$A$153:$M$185,S185,FALSE)</f>
        <v>3076</v>
      </c>
      <c r="T187" s="165">
        <f ca="1">VLOOKUP($M187,'Direct Payments data'!$A$153:$M$185,T185,FALSE)</f>
        <v>3271.2016376663255</v>
      </c>
    </row>
    <row r="190" spans="2:33" ht="15.75" x14ac:dyDescent="0.25">
      <c r="N190" s="165" t="s">
        <v>24</v>
      </c>
      <c r="O190" s="10" t="s">
        <v>738</v>
      </c>
    </row>
    <row r="191" spans="2:33" x14ac:dyDescent="0.2">
      <c r="N191" s="165" t="s">
        <v>59</v>
      </c>
      <c r="O191" s="165" t="s">
        <v>739</v>
      </c>
    </row>
    <row r="192" spans="2:33" x14ac:dyDescent="0.2">
      <c r="N192" s="165" t="s">
        <v>74</v>
      </c>
      <c r="O192" s="165" t="s">
        <v>740</v>
      </c>
    </row>
    <row r="203" spans="2:33" ht="15" x14ac:dyDescent="0.25">
      <c r="B203" s="243" t="str">
        <f ca="1">IF(D182="Scotland",O190,IF(D182="East Renfrewshire",O191,IF(D182="Scottish Borders",O192,"")))</f>
        <v>*Scotland-level figures for Direct Payments for 2014/15 have been adjusted to account for missing data from East Renfrewshire council.</v>
      </c>
    </row>
    <row r="206" spans="2:33" s="372" customFormat="1" ht="18.75" customHeight="1" x14ac:dyDescent="0.2">
      <c r="B206" s="355" t="s">
        <v>796</v>
      </c>
      <c r="C206" s="367"/>
      <c r="D206" s="367"/>
      <c r="E206" s="367"/>
      <c r="F206" s="367"/>
      <c r="G206" s="368"/>
      <c r="H206" s="367"/>
      <c r="I206" s="374"/>
      <c r="J206" s="369"/>
      <c r="K206" s="369"/>
      <c r="L206" s="369"/>
      <c r="M206" s="369"/>
      <c r="N206" s="370"/>
      <c r="O206" s="370"/>
      <c r="P206" s="370"/>
      <c r="Q206" s="370"/>
      <c r="R206" s="370"/>
      <c r="S206" s="370"/>
      <c r="T206" s="370"/>
      <c r="U206" s="370"/>
      <c r="V206" s="370"/>
      <c r="W206" s="370"/>
      <c r="X206" s="370"/>
      <c r="Y206" s="370"/>
      <c r="Z206" s="370"/>
      <c r="AA206" s="370"/>
      <c r="AB206" s="370"/>
      <c r="AC206" s="370"/>
      <c r="AD206" s="370"/>
      <c r="AE206" s="370"/>
      <c r="AF206" s="370"/>
      <c r="AG206" s="370"/>
    </row>
    <row r="207" spans="2:33" ht="15.75" x14ac:dyDescent="0.25">
      <c r="B207" s="9"/>
      <c r="C207" s="9"/>
      <c r="D207" s="9"/>
      <c r="E207" s="9"/>
      <c r="F207" s="9"/>
      <c r="G207" s="9"/>
      <c r="H207" s="9"/>
      <c r="I207" s="316"/>
      <c r="J207" s="10"/>
      <c r="K207" s="10"/>
      <c r="L207" s="10"/>
      <c r="M207" s="10"/>
    </row>
    <row r="208" spans="2:33" ht="15.75" x14ac:dyDescent="0.25">
      <c r="B208" s="448" t="s">
        <v>601</v>
      </c>
      <c r="C208" s="449"/>
      <c r="D208" s="449"/>
      <c r="E208" s="449"/>
      <c r="F208" s="449"/>
      <c r="G208" s="449"/>
      <c r="H208" s="449"/>
      <c r="I208" s="316"/>
      <c r="J208" s="10"/>
      <c r="K208" s="10"/>
      <c r="L208" s="10">
        <v>3</v>
      </c>
      <c r="M208" s="10" t="str">
        <f ca="1">OFFSET('Summary Data'!$C$467,L208,0)</f>
        <v>2014-15</v>
      </c>
    </row>
    <row r="210" spans="2:16" ht="33.75" customHeight="1" x14ac:dyDescent="0.2">
      <c r="B210" s="297" t="s">
        <v>98</v>
      </c>
      <c r="C210" s="298" t="s">
        <v>755</v>
      </c>
      <c r="D210" s="302" t="s">
        <v>649</v>
      </c>
      <c r="E210" s="298" t="s">
        <v>711</v>
      </c>
      <c r="F210" s="298" t="s">
        <v>712</v>
      </c>
    </row>
    <row r="211" spans="2:16" ht="15" x14ac:dyDescent="0.2">
      <c r="B211" s="290" t="s">
        <v>47</v>
      </c>
      <c r="C211" s="291">
        <f ca="1">MROUND(VLOOKUP($M$208&amp;$B211,'Direct Payments data'!$C$75:$H$82,4,FALSE),10)</f>
        <v>1150</v>
      </c>
      <c r="D211" s="300">
        <f ca="1">MROUND(VLOOKUP($M$208&amp;$B211,'Direct Payments data'!$C$86:$H$94,4,FALSE)/1000,0.1)</f>
        <v>20.3</v>
      </c>
      <c r="E211" s="301">
        <f ca="1">MROUND(VLOOKUP($M$208&amp;$B211,'Direct Payments data'!$C$98:$L$106,O$211,FALSE),1000)</f>
        <v>18000</v>
      </c>
      <c r="F211" s="301">
        <f ca="1">MROUND(VLOOKUP($M$208&amp;$B211,'Direct Payments data'!$C$98:$L$106,P$211,FALSE),1000)</f>
        <v>11000</v>
      </c>
      <c r="G211" s="303"/>
      <c r="O211" s="165">
        <v>8</v>
      </c>
      <c r="P211" s="165">
        <v>4</v>
      </c>
    </row>
    <row r="212" spans="2:16" ht="15" x14ac:dyDescent="0.2">
      <c r="B212" s="290" t="s">
        <v>795</v>
      </c>
      <c r="C212" s="291">
        <f ca="1">MROUND(VLOOKUP($M$208&amp;$B212,'Direct Payments data'!$C$75:$H$82,4,FALSE),10)</f>
        <v>1030</v>
      </c>
      <c r="D212" s="300">
        <f ca="1">MROUND(VLOOKUP($M$208&amp;$B212,'Direct Payments data'!$C$86:$H$94,4,FALSE)/1000,0.1)</f>
        <v>19.5</v>
      </c>
      <c r="E212" s="301">
        <f ca="1">MROUND(VLOOKUP($M$208&amp;$B212,'Direct Payments data'!$C$98:$L$106,O$211,FALSE),1000)</f>
        <v>19000</v>
      </c>
      <c r="F212" s="301">
        <f ca="1">MROUND(VLOOKUP($M$208&amp;$B212,'Direct Payments data'!$C$98:$L$106,P$211,FALSE),1000)</f>
        <v>11000</v>
      </c>
      <c r="G212" s="303"/>
    </row>
    <row r="213" spans="2:16" ht="15" x14ac:dyDescent="0.2">
      <c r="B213" s="290" t="s">
        <v>13</v>
      </c>
      <c r="C213" s="291">
        <f ca="1">MROUND(VLOOKUP($M$208&amp;$B213,'Direct Payments data'!$C$75:$H$82,4,FALSE),10)</f>
        <v>240</v>
      </c>
      <c r="D213" s="300">
        <f ca="1">MROUND(VLOOKUP($M$208&amp;$B213,'Direct Payments data'!$C$86:$H$94,4,FALSE)/1000,0.1)</f>
        <v>2.1</v>
      </c>
      <c r="E213" s="301">
        <f ca="1">MROUND(VLOOKUP($M$208&amp;$B213,'Direct Payments data'!$C$98:$L$106,O$211,FALSE),1000)</f>
        <v>9000</v>
      </c>
      <c r="F213" s="301">
        <f ca="1">MROUND(VLOOKUP($M$208&amp;$B213,'Direct Payments data'!$C$98:$L$106,P$211,FALSE),1000)</f>
        <v>5000</v>
      </c>
      <c r="G213" s="303"/>
    </row>
    <row r="214" spans="2:16" ht="15" x14ac:dyDescent="0.2">
      <c r="B214" s="290" t="s">
        <v>87</v>
      </c>
      <c r="C214" s="291">
        <f ca="1">MROUND(VLOOKUP($M$208&amp;$B214,'Direct Payments data'!$C$75:$H$82,4,FALSE),10)</f>
        <v>60</v>
      </c>
      <c r="D214" s="300">
        <f ca="1">MROUND(VLOOKUP($M$208&amp;$B214,'Direct Payments data'!$C$86:$H$94,4,FALSE)/1000,0.1)</f>
        <v>0.8</v>
      </c>
      <c r="E214" s="301">
        <f ca="1">MROUND(VLOOKUP($M$208&amp;$B214,'Direct Payments data'!$C$98:$L$106,O$211,FALSE),1000)</f>
        <v>15000</v>
      </c>
      <c r="F214" s="301">
        <f ca="1">MROUND(VLOOKUP($M$208&amp;$B214,'Direct Payments data'!$C$98:$L$106,P$211,FALSE),1000)</f>
        <v>8000</v>
      </c>
      <c r="G214" s="303"/>
    </row>
    <row r="215" spans="2:16" ht="15" x14ac:dyDescent="0.2">
      <c r="B215" s="290" t="s">
        <v>756</v>
      </c>
      <c r="C215" s="291">
        <f ca="1">MROUND(VLOOKUP($M$208&amp;$B215,'Direct Payments data'!$C$75:$H$82,4,FALSE),10)</f>
        <v>20</v>
      </c>
      <c r="D215" s="300">
        <f ca="1">MROUND(VLOOKUP($M$208&amp;$B215,'Direct Payments data'!$C$86:$H$94,4,FALSE)/1000,0.1)</f>
        <v>0.2</v>
      </c>
      <c r="E215" s="301">
        <f ca="1">MROUND(VLOOKUP($M$208&amp;$B215,'Direct Payments data'!$C$98:$L$106,O$211,FALSE),1000)</f>
        <v>12000</v>
      </c>
      <c r="F215" s="301">
        <f ca="1">MROUND(VLOOKUP($M$208&amp;$B215,'Direct Payments data'!$C$98:$L$106,P$211,FALSE),1000)</f>
        <v>9000</v>
      </c>
      <c r="G215" s="303"/>
    </row>
    <row r="216" spans="2:16" ht="15" x14ac:dyDescent="0.2">
      <c r="B216" s="290" t="s">
        <v>16</v>
      </c>
      <c r="C216" s="291">
        <f ca="1">MROUND(VLOOKUP($M$208&amp;$B216,'Direct Payments data'!$C$75:$H$82,4,FALSE),10)</f>
        <v>180</v>
      </c>
      <c r="D216" s="300">
        <f ca="1">MROUND(VLOOKUP($M$208&amp;$B216,'Direct Payments data'!$C$86:$H$94,4,FALSE)/1000,0.1)</f>
        <v>2.2000000000000002</v>
      </c>
      <c r="E216" s="301">
        <f ca="1">MROUND(VLOOKUP($M$208&amp;$B216,'Direct Payments data'!$C$98:$L$106,O$211,FALSE),1000)</f>
        <v>12000</v>
      </c>
      <c r="F216" s="301">
        <f ca="1">MROUND(VLOOKUP($M$208&amp;$B216,'Direct Payments data'!$C$98:$L$106,P$211,FALSE),1000)</f>
        <v>7000</v>
      </c>
      <c r="G216" s="303"/>
    </row>
    <row r="217" spans="2:16" ht="15" x14ac:dyDescent="0.2">
      <c r="B217" s="290" t="s">
        <v>17</v>
      </c>
      <c r="C217" s="291">
        <f ca="1">MROUND(VLOOKUP($M$208&amp;$B217,'Direct Payments data'!$C$75:$H$82,4,FALSE),10)</f>
        <v>440</v>
      </c>
      <c r="D217" s="300">
        <f ca="1">MROUND(VLOOKUP($M$208&amp;$B217,'Direct Payments data'!$C$86:$H$94,4,FALSE)/1000,0.1)</f>
        <v>7.7</v>
      </c>
      <c r="E217" s="301">
        <f ca="1">MROUND(VLOOKUP($M$208&amp;$B217,'Direct Payments data'!$C$98:$L$106,O$211,FALSE),1000)</f>
        <v>17000</v>
      </c>
      <c r="F217" s="301">
        <f ca="1">MROUND(VLOOKUP($M$208&amp;$B217,'Direct Payments data'!$C$98:$L$106,P$211,FALSE),1000)</f>
        <v>13000</v>
      </c>
      <c r="G217" s="303"/>
    </row>
    <row r="218" spans="2:16" ht="15" x14ac:dyDescent="0.2">
      <c r="B218" s="344"/>
      <c r="C218" s="345"/>
      <c r="D218" s="346"/>
      <c r="E218" s="347"/>
      <c r="F218" s="347"/>
      <c r="G218" s="303"/>
    </row>
    <row r="219" spans="2:16" ht="15" x14ac:dyDescent="0.2">
      <c r="B219" s="290" t="s">
        <v>753</v>
      </c>
      <c r="C219" s="291">
        <f ca="1">MROUND(VLOOKUP($M$208&amp;$B219,'Direct Payments data'!$C$75:$H$82,4,FALSE),10)</f>
        <v>3270</v>
      </c>
      <c r="D219" s="300">
        <f ca="1">MROUND(VLOOKUP($M$208&amp;$B219,'Direct Payments data'!$C$86:$H$94,4,FALSE)/1000,0.1)</f>
        <v>58</v>
      </c>
      <c r="E219" s="301">
        <f ca="1">MROUND(VLOOKUP($M$208&amp;$B219,'Direct Payments data'!$C$98:$L$106,O$211,FALSE),1000)</f>
        <v>17000</v>
      </c>
      <c r="F219" s="301">
        <f ca="1">MROUND(VLOOKUP($M$208&amp;$B219,'Direct Payments data'!$C$98:$L$106,P$211,FALSE),1000)</f>
        <v>10000</v>
      </c>
      <c r="G219" s="303"/>
    </row>
    <row r="220" spans="2:16" x14ac:dyDescent="0.2">
      <c r="C220" s="283"/>
      <c r="D220" s="283"/>
    </row>
    <row r="221" spans="2:16" ht="14.25" x14ac:dyDescent="0.2">
      <c r="B221" s="446" t="s">
        <v>757</v>
      </c>
      <c r="C221" s="452"/>
      <c r="D221" s="452"/>
      <c r="E221" s="452"/>
      <c r="F221" s="452"/>
      <c r="G221" s="452"/>
      <c r="H221" s="452"/>
    </row>
    <row r="222" spans="2:16" ht="15" x14ac:dyDescent="0.25">
      <c r="B222" s="243" t="s">
        <v>758</v>
      </c>
      <c r="C222" s="243"/>
      <c r="D222" s="243"/>
      <c r="E222" s="243"/>
      <c r="F222" s="243"/>
      <c r="G222" s="243"/>
      <c r="H222" s="243"/>
    </row>
    <row r="223" spans="2:16" ht="14.25" x14ac:dyDescent="0.2">
      <c r="B223" s="446" t="s">
        <v>759</v>
      </c>
      <c r="C223" s="452"/>
      <c r="D223" s="452"/>
      <c r="E223" s="452"/>
      <c r="F223" s="452"/>
      <c r="G223" s="452"/>
      <c r="H223" s="452"/>
    </row>
    <row r="224" spans="2:16" ht="12.75" customHeight="1" x14ac:dyDescent="0.2">
      <c r="B224" s="446" t="s">
        <v>797</v>
      </c>
      <c r="C224" s="452"/>
      <c r="D224" s="452"/>
      <c r="E224" s="452"/>
      <c r="F224" s="452"/>
      <c r="G224" s="452"/>
      <c r="H224" s="452"/>
    </row>
    <row r="225" spans="2:8" ht="17.25" x14ac:dyDescent="0.25">
      <c r="B225" s="243" t="s">
        <v>713</v>
      </c>
      <c r="C225" s="243"/>
      <c r="D225" s="243"/>
      <c r="E225" s="243"/>
      <c r="F225" s="243"/>
      <c r="G225" s="243"/>
      <c r="H225" s="243"/>
    </row>
    <row r="226" spans="2:8" ht="17.25" x14ac:dyDescent="0.25">
      <c r="B226" s="243" t="s">
        <v>714</v>
      </c>
      <c r="C226" s="243"/>
      <c r="D226" s="243"/>
      <c r="E226" s="243"/>
      <c r="F226" s="243"/>
      <c r="G226" s="243"/>
      <c r="H226" s="243"/>
    </row>
    <row r="228" spans="2:8" x14ac:dyDescent="0.2">
      <c r="B228" s="244" t="s">
        <v>698</v>
      </c>
    </row>
  </sheetData>
  <mergeCells count="9">
    <mergeCell ref="B224:H224"/>
    <mergeCell ref="B223:H223"/>
    <mergeCell ref="B208:H208"/>
    <mergeCell ref="B221:H221"/>
    <mergeCell ref="E93:F93"/>
    <mergeCell ref="C93:D93"/>
    <mergeCell ref="B177:G177"/>
    <mergeCell ref="B129:G129"/>
    <mergeCell ref="B130:G130"/>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6385" r:id="rId4" name="Drop Down 1">
              <controlPr defaultSize="0" autoLine="0" autoPict="0">
                <anchor moveWithCells="1">
                  <from>
                    <xdr:col>1</xdr:col>
                    <xdr:colOff>2000250</xdr:colOff>
                    <xdr:row>5</xdr:row>
                    <xdr:rowOff>9525</xdr:rowOff>
                  </from>
                  <to>
                    <xdr:col>3</xdr:col>
                    <xdr:colOff>219075</xdr:colOff>
                    <xdr:row>6</xdr:row>
                    <xdr:rowOff>28575</xdr:rowOff>
                  </to>
                </anchor>
              </controlPr>
            </control>
          </mc:Choice>
        </mc:AlternateContent>
        <mc:AlternateContent xmlns:mc="http://schemas.openxmlformats.org/markup-compatibility/2006">
          <mc:Choice Requires="x14">
            <control shapeId="16387" r:id="rId5" name="Drop Down 3">
              <controlPr defaultSize="0" autoLine="0" autoPict="0">
                <anchor moveWithCells="1">
                  <from>
                    <xdr:col>1</xdr:col>
                    <xdr:colOff>1885950</xdr:colOff>
                    <xdr:row>56</xdr:row>
                    <xdr:rowOff>171450</xdr:rowOff>
                  </from>
                  <to>
                    <xdr:col>3</xdr:col>
                    <xdr:colOff>533400</xdr:colOff>
                    <xdr:row>58</xdr:row>
                    <xdr:rowOff>47625</xdr:rowOff>
                  </to>
                </anchor>
              </controlPr>
            </control>
          </mc:Choice>
        </mc:AlternateContent>
        <mc:AlternateContent xmlns:mc="http://schemas.openxmlformats.org/markup-compatibility/2006">
          <mc:Choice Requires="x14">
            <control shapeId="16388" r:id="rId6" name="Drop Down 4">
              <controlPr defaultSize="0" autoLine="0" autoPict="0">
                <anchor moveWithCells="1">
                  <from>
                    <xdr:col>2</xdr:col>
                    <xdr:colOff>447675</xdr:colOff>
                    <xdr:row>88</xdr:row>
                    <xdr:rowOff>190500</xdr:rowOff>
                  </from>
                  <to>
                    <xdr:col>3</xdr:col>
                    <xdr:colOff>704850</xdr:colOff>
                    <xdr:row>90</xdr:row>
                    <xdr:rowOff>38100</xdr:rowOff>
                  </to>
                </anchor>
              </controlPr>
            </control>
          </mc:Choice>
        </mc:AlternateContent>
        <mc:AlternateContent xmlns:mc="http://schemas.openxmlformats.org/markup-compatibility/2006">
          <mc:Choice Requires="x14">
            <control shapeId="16392" r:id="rId7" name="Drop Down 8">
              <controlPr defaultSize="0" autoLine="0" autoPict="0">
                <anchor moveWithCells="1">
                  <from>
                    <xdr:col>2</xdr:col>
                    <xdr:colOff>447675</xdr:colOff>
                    <xdr:row>155</xdr:row>
                    <xdr:rowOff>190500</xdr:rowOff>
                  </from>
                  <to>
                    <xdr:col>3</xdr:col>
                    <xdr:colOff>1000125</xdr:colOff>
                    <xdr:row>157</xdr:row>
                    <xdr:rowOff>57150</xdr:rowOff>
                  </to>
                </anchor>
              </controlPr>
            </control>
          </mc:Choice>
        </mc:AlternateContent>
        <mc:AlternateContent xmlns:mc="http://schemas.openxmlformats.org/markup-compatibility/2006">
          <mc:Choice Requires="x14">
            <control shapeId="16399" r:id="rId8" name="Drop Down 15">
              <controlPr defaultSize="0" autoLine="0" autoPict="0">
                <anchor moveWithCells="1">
                  <from>
                    <xdr:col>5</xdr:col>
                    <xdr:colOff>895350</xdr:colOff>
                    <xdr:row>89</xdr:row>
                    <xdr:rowOff>9525</xdr:rowOff>
                  </from>
                  <to>
                    <xdr:col>6</xdr:col>
                    <xdr:colOff>933450</xdr:colOff>
                    <xdr:row>90</xdr:row>
                    <xdr:rowOff>9525</xdr:rowOff>
                  </to>
                </anchor>
              </controlPr>
            </control>
          </mc:Choice>
        </mc:AlternateContent>
        <mc:AlternateContent xmlns:mc="http://schemas.openxmlformats.org/markup-compatibility/2006">
          <mc:Choice Requires="x14">
            <control shapeId="16400" r:id="rId9" name="Drop Down 16">
              <controlPr defaultSize="0" autoLine="0" autoPict="0">
                <anchor moveWithCells="1">
                  <from>
                    <xdr:col>1</xdr:col>
                    <xdr:colOff>914400</xdr:colOff>
                    <xdr:row>104</xdr:row>
                    <xdr:rowOff>180975</xdr:rowOff>
                  </from>
                  <to>
                    <xdr:col>2</xdr:col>
                    <xdr:colOff>19050</xdr:colOff>
                    <xdr:row>106</xdr:row>
                    <xdr:rowOff>38100</xdr:rowOff>
                  </to>
                </anchor>
              </controlPr>
            </control>
          </mc:Choice>
        </mc:AlternateContent>
        <mc:AlternateContent xmlns:mc="http://schemas.openxmlformats.org/markup-compatibility/2006">
          <mc:Choice Requires="x14">
            <control shapeId="16401" r:id="rId10" name="Drop Down 17">
              <controlPr defaultSize="0" autoLine="0" autoPict="0">
                <anchor moveWithCells="1">
                  <from>
                    <xdr:col>4</xdr:col>
                    <xdr:colOff>962025</xdr:colOff>
                    <xdr:row>56</xdr:row>
                    <xdr:rowOff>190500</xdr:rowOff>
                  </from>
                  <to>
                    <xdr:col>6</xdr:col>
                    <xdr:colOff>219075</xdr:colOff>
                    <xdr:row>58</xdr:row>
                    <xdr:rowOff>66675</xdr:rowOff>
                  </to>
                </anchor>
              </controlPr>
            </control>
          </mc:Choice>
        </mc:AlternateContent>
        <mc:AlternateContent xmlns:mc="http://schemas.openxmlformats.org/markup-compatibility/2006">
          <mc:Choice Requires="x14">
            <control shapeId="16403" r:id="rId11" name="Drop Down 19">
              <controlPr defaultSize="0" autoLine="0" autoPict="0">
                <anchor moveWithCells="1">
                  <from>
                    <xdr:col>3</xdr:col>
                    <xdr:colOff>209550</xdr:colOff>
                    <xdr:row>180</xdr:row>
                    <xdr:rowOff>190500</xdr:rowOff>
                  </from>
                  <to>
                    <xdr:col>4</xdr:col>
                    <xdr:colOff>447675</xdr:colOff>
                    <xdr:row>181</xdr:row>
                    <xdr:rowOff>152400</xdr:rowOff>
                  </to>
                </anchor>
              </controlPr>
            </control>
          </mc:Choice>
        </mc:AlternateContent>
        <mc:AlternateContent xmlns:mc="http://schemas.openxmlformats.org/markup-compatibility/2006">
          <mc:Choice Requires="x14">
            <control shapeId="16404" r:id="rId12" name="Drop Down 20">
              <controlPr defaultSize="0" autoLine="0" autoPict="0">
                <anchor moveWithCells="1">
                  <from>
                    <xdr:col>2</xdr:col>
                    <xdr:colOff>457200</xdr:colOff>
                    <xdr:row>30</xdr:row>
                    <xdr:rowOff>0</xdr:rowOff>
                  </from>
                  <to>
                    <xdr:col>3</xdr:col>
                    <xdr:colOff>714375</xdr:colOff>
                    <xdr:row>31</xdr:row>
                    <xdr:rowOff>57150</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B1:L41"/>
  <sheetViews>
    <sheetView zoomScale="85" zoomScaleNormal="85" workbookViewId="0"/>
  </sheetViews>
  <sheetFormatPr defaultRowHeight="15.75" x14ac:dyDescent="0.25"/>
  <cols>
    <col min="1" max="1" width="1.5703125" style="7" customWidth="1"/>
    <col min="2" max="2" width="24.140625" style="7" customWidth="1"/>
    <col min="3" max="12" width="11" style="7" customWidth="1"/>
    <col min="13" max="13" width="10.7109375" style="7" customWidth="1"/>
    <col min="14" max="16384" width="9.140625" style="7"/>
  </cols>
  <sheetData>
    <row r="1" spans="2:12" ht="21" customHeight="1" x14ac:dyDescent="0.25">
      <c r="B1" s="178" t="s">
        <v>726</v>
      </c>
    </row>
    <row r="2" spans="2:12" ht="21" customHeight="1" x14ac:dyDescent="0.25"/>
    <row r="4" spans="2:12" s="12" customFormat="1" ht="18.75" customHeight="1" x14ac:dyDescent="0.2">
      <c r="C4" s="183">
        <v>2006</v>
      </c>
      <c r="D4" s="183">
        <v>2007</v>
      </c>
      <c r="E4" s="183">
        <v>2008</v>
      </c>
      <c r="F4" s="183">
        <v>2009</v>
      </c>
      <c r="G4" s="183">
        <v>2010</v>
      </c>
      <c r="H4" s="183">
        <v>2011</v>
      </c>
      <c r="I4" s="183">
        <v>2012</v>
      </c>
      <c r="J4" s="214">
        <v>2013</v>
      </c>
      <c r="K4" s="183">
        <v>2014</v>
      </c>
      <c r="L4" s="214">
        <v>2015</v>
      </c>
    </row>
    <row r="5" spans="2:12" s="12" customFormat="1" ht="18.75" customHeight="1" x14ac:dyDescent="0.2">
      <c r="B5" s="12" t="s">
        <v>49</v>
      </c>
      <c r="C5" s="211">
        <f>MROUND('Home Care data'!J72,10)</f>
        <v>2930</v>
      </c>
      <c r="D5" s="211">
        <f>MROUND('Home Care data'!K72,10)</f>
        <v>2950</v>
      </c>
      <c r="E5" s="211">
        <f>MROUND('Home Care data'!L72,10)</f>
        <v>2450</v>
      </c>
      <c r="F5" s="211">
        <f>MROUND('Home Care data'!M72,10)</f>
        <v>2010</v>
      </c>
      <c r="G5" s="211">
        <f>MROUND('Home Care data'!N72,10)</f>
        <v>1900</v>
      </c>
      <c r="H5" s="211">
        <f>MROUND('Home Care data'!O72,10)</f>
        <v>1930</v>
      </c>
      <c r="I5" s="211">
        <f>MROUND('Home Care data'!P72,10)</f>
        <v>2000</v>
      </c>
      <c r="J5" s="211">
        <f>MROUND('Home Care data'!Q72,10)</f>
        <v>1800</v>
      </c>
      <c r="K5" s="211">
        <f>MROUND('Home Care data'!R72,10)</f>
        <v>1920</v>
      </c>
      <c r="L5" s="211">
        <f>MROUND('Home Care data'!S72,10)</f>
        <v>1750</v>
      </c>
    </row>
    <row r="6" spans="2:12" s="12" customFormat="1" ht="18.75" customHeight="1" x14ac:dyDescent="0.2">
      <c r="B6" s="12" t="s">
        <v>50</v>
      </c>
      <c r="C6" s="211">
        <f>MROUND('Home Care data'!J73,10)</f>
        <v>2260</v>
      </c>
      <c r="D6" s="211">
        <f>MROUND('Home Care data'!K73,10)</f>
        <v>2370</v>
      </c>
      <c r="E6" s="211">
        <f>MROUND('Home Care data'!L73,10)</f>
        <v>2530</v>
      </c>
      <c r="F6" s="211">
        <f>MROUND('Home Care data'!M73,10)</f>
        <v>2630</v>
      </c>
      <c r="G6" s="211">
        <f>MROUND('Home Care data'!N73,10)</f>
        <v>2400</v>
      </c>
      <c r="H6" s="211">
        <f>MROUND('Home Care data'!O73,10)</f>
        <v>2150</v>
      </c>
      <c r="I6" s="211">
        <f>MROUND('Home Care data'!P73,10)</f>
        <v>2120</v>
      </c>
      <c r="J6" s="211">
        <f>MROUND('Home Care data'!Q73,10)</f>
        <v>2240</v>
      </c>
      <c r="K6" s="211">
        <f>MROUND('Home Care data'!R73,10)</f>
        <v>2120</v>
      </c>
      <c r="L6" s="211">
        <f>MROUND('Home Care data'!S73,10)</f>
        <v>2090</v>
      </c>
    </row>
    <row r="7" spans="2:12" s="12" customFormat="1" ht="18.75" customHeight="1" x14ac:dyDescent="0.2">
      <c r="B7" s="12" t="s">
        <v>874</v>
      </c>
      <c r="C7" s="211">
        <f>MROUND('Home Care data'!J74,10)</f>
        <v>2030</v>
      </c>
      <c r="D7" s="211">
        <f>MROUND('Home Care data'!K74,10)</f>
        <v>2020</v>
      </c>
      <c r="E7" s="211">
        <f>MROUND('Home Care data'!L74,10)</f>
        <v>1890</v>
      </c>
      <c r="F7" s="211">
        <f>MROUND('Home Care data'!M74,10)</f>
        <v>1830</v>
      </c>
      <c r="G7" s="211">
        <f>MROUND('Home Care data'!N74,10)</f>
        <v>1780</v>
      </c>
      <c r="H7" s="211">
        <f>MROUND('Home Care data'!O74,10)</f>
        <v>1660</v>
      </c>
      <c r="I7" s="211">
        <f>MROUND('Home Care data'!P74,10)</f>
        <v>1550</v>
      </c>
      <c r="J7" s="211">
        <f>MROUND('Home Care data'!Q74,10)</f>
        <v>1470</v>
      </c>
      <c r="K7" s="211">
        <f>MROUND('Home Care data'!R74,10)</f>
        <v>2250</v>
      </c>
      <c r="L7" s="211">
        <f>MROUND('Home Care data'!S74,10)</f>
        <v>2120</v>
      </c>
    </row>
    <row r="8" spans="2:12" s="12" customFormat="1" ht="18.75" customHeight="1" x14ac:dyDescent="0.2">
      <c r="B8" s="12" t="s">
        <v>52</v>
      </c>
      <c r="C8" s="211">
        <f>MROUND('Home Care data'!J75,10)</f>
        <v>940</v>
      </c>
      <c r="D8" s="211">
        <f>MROUND('Home Care data'!K75,10)</f>
        <v>820</v>
      </c>
      <c r="E8" s="211">
        <f>MROUND('Home Care data'!L75,10)</f>
        <v>840</v>
      </c>
      <c r="F8" s="211">
        <f>MROUND('Home Care data'!M75,10)</f>
        <v>750</v>
      </c>
      <c r="G8" s="211">
        <f>MROUND('Home Care data'!N75,10)</f>
        <v>820</v>
      </c>
      <c r="H8" s="211">
        <f>MROUND('Home Care data'!O75,10)</f>
        <v>830</v>
      </c>
      <c r="I8" s="211">
        <f>MROUND('Home Care data'!P75,10)</f>
        <v>900</v>
      </c>
      <c r="J8" s="211">
        <f>MROUND('Home Care data'!Q75,10)</f>
        <v>980</v>
      </c>
      <c r="K8" s="211">
        <f>MROUND('Home Care data'!R75,10)</f>
        <v>1140</v>
      </c>
      <c r="L8" s="211">
        <f>MROUND('Home Care data'!S75,10)</f>
        <v>1180</v>
      </c>
    </row>
    <row r="9" spans="2:12" s="12" customFormat="1" ht="18.75" customHeight="1" x14ac:dyDescent="0.2">
      <c r="B9" s="12" t="s">
        <v>53</v>
      </c>
      <c r="C9" s="211">
        <f>MROUND('Home Care data'!J76,10)</f>
        <v>770</v>
      </c>
      <c r="D9" s="211">
        <f>MROUND('Home Care data'!K76,10)</f>
        <v>800</v>
      </c>
      <c r="E9" s="211">
        <f>MROUND('Home Care data'!L76,10)</f>
        <v>830</v>
      </c>
      <c r="F9" s="211">
        <f>MROUND('Home Care data'!M76,10)</f>
        <v>790</v>
      </c>
      <c r="G9" s="211">
        <f>MROUND('Home Care data'!N76,10)</f>
        <v>740</v>
      </c>
      <c r="H9" s="211">
        <f>MROUND('Home Care data'!O76,10)</f>
        <v>710</v>
      </c>
      <c r="I9" s="211">
        <f>MROUND('Home Care data'!P76,10)</f>
        <v>680</v>
      </c>
      <c r="J9" s="211">
        <f>MROUND('Home Care data'!Q76,10)</f>
        <v>730</v>
      </c>
      <c r="K9" s="211">
        <f>MROUND('Home Care data'!R76,10)</f>
        <v>690</v>
      </c>
      <c r="L9" s="211">
        <f>MROUND('Home Care data'!S76,10)</f>
        <v>630</v>
      </c>
    </row>
    <row r="10" spans="2:12" s="12" customFormat="1" ht="18.75" customHeight="1" x14ac:dyDescent="0.2">
      <c r="B10" s="12" t="s">
        <v>54</v>
      </c>
      <c r="C10" s="211">
        <f>MROUND('Home Care data'!J77,10)</f>
        <v>2180</v>
      </c>
      <c r="D10" s="211">
        <f>MROUND('Home Care data'!K77,10)</f>
        <v>2310</v>
      </c>
      <c r="E10" s="211">
        <f>MROUND('Home Care data'!L77,10)</f>
        <v>2070</v>
      </c>
      <c r="F10" s="211">
        <f>MROUND('Home Care data'!M77,10)</f>
        <v>1900</v>
      </c>
      <c r="G10" s="211">
        <f>MROUND('Home Care data'!N77,10)</f>
        <v>2410</v>
      </c>
      <c r="H10" s="211">
        <f>MROUND('Home Care data'!O77,10)</f>
        <v>2340</v>
      </c>
      <c r="I10" s="211">
        <f>MROUND('Home Care data'!P77,10)</f>
        <v>2480</v>
      </c>
      <c r="J10" s="211">
        <f>MROUND('Home Care data'!Q77,10)</f>
        <v>2280</v>
      </c>
      <c r="K10" s="211">
        <f>MROUND('Home Care data'!R77,10)</f>
        <v>2020</v>
      </c>
      <c r="L10" s="211">
        <f>MROUND('Home Care data'!S77,10)</f>
        <v>2300</v>
      </c>
    </row>
    <row r="11" spans="2:12" s="12" customFormat="1" ht="18.75" customHeight="1" x14ac:dyDescent="0.2">
      <c r="B11" s="12" t="s">
        <v>55</v>
      </c>
      <c r="C11" s="211">
        <f>MROUND('Home Care data'!J78,10)</f>
        <v>1790</v>
      </c>
      <c r="D11" s="211">
        <f>MROUND('Home Care data'!K78,10)</f>
        <v>2060</v>
      </c>
      <c r="E11" s="211">
        <f>MROUND('Home Care data'!L78,10)</f>
        <v>2170</v>
      </c>
      <c r="F11" s="211">
        <f>MROUND('Home Care data'!M78,10)</f>
        <v>2220</v>
      </c>
      <c r="G11" s="211">
        <f>MROUND('Home Care data'!N78,10)</f>
        <v>2210</v>
      </c>
      <c r="H11" s="211">
        <f>MROUND('Home Care data'!O78,10)</f>
        <v>2150</v>
      </c>
      <c r="I11" s="211">
        <f>MROUND('Home Care data'!P78,10)</f>
        <v>1880</v>
      </c>
      <c r="J11" s="211">
        <f>MROUND('Home Care data'!Q78,10)</f>
        <v>1750</v>
      </c>
      <c r="K11" s="211">
        <f>MROUND('Home Care data'!R78,10)</f>
        <v>1860</v>
      </c>
      <c r="L11" s="211">
        <f>MROUND('Home Care data'!S78,10)</f>
        <v>1860</v>
      </c>
    </row>
    <row r="12" spans="2:12" s="12" customFormat="1" ht="18.75" customHeight="1" x14ac:dyDescent="0.2">
      <c r="B12" s="12" t="s">
        <v>56</v>
      </c>
      <c r="C12" s="211">
        <f>MROUND('Home Care data'!J79,10)</f>
        <v>1860</v>
      </c>
      <c r="D12" s="211">
        <f>MROUND('Home Care data'!K79,10)</f>
        <v>1940</v>
      </c>
      <c r="E12" s="211">
        <f>MROUND('Home Care data'!L79,10)</f>
        <v>2110</v>
      </c>
      <c r="F12" s="211">
        <f>MROUND('Home Care data'!M79,10)</f>
        <v>2060</v>
      </c>
      <c r="G12" s="211">
        <f>MROUND('Home Care data'!N79,10)</f>
        <v>1920</v>
      </c>
      <c r="H12" s="211">
        <f>MROUND('Home Care data'!O79,10)</f>
        <v>1830</v>
      </c>
      <c r="I12" s="211">
        <f>MROUND('Home Care data'!P79,10)</f>
        <v>2070</v>
      </c>
      <c r="J12" s="211">
        <f>MROUND('Home Care data'!Q79,10)</f>
        <v>1850</v>
      </c>
      <c r="K12" s="211">
        <f>MROUND('Home Care data'!R79,10)</f>
        <v>1920</v>
      </c>
      <c r="L12" s="211">
        <f>MROUND('Home Care data'!S79,10)</f>
        <v>1790</v>
      </c>
    </row>
    <row r="13" spans="2:12" s="12" customFormat="1" ht="18.75" customHeight="1" x14ac:dyDescent="0.2">
      <c r="B13" s="12" t="s">
        <v>57</v>
      </c>
      <c r="C13" s="211">
        <f>MROUND('Home Care data'!J80,10)</f>
        <v>1170</v>
      </c>
      <c r="D13" s="211">
        <f>MROUND('Home Care data'!K80,10)</f>
        <v>1360</v>
      </c>
      <c r="E13" s="211">
        <f>MROUND('Home Care data'!L80,10)</f>
        <v>1420</v>
      </c>
      <c r="F13" s="211">
        <f>MROUND('Home Care data'!M80,10)</f>
        <v>1480</v>
      </c>
      <c r="G13" s="211">
        <f>MROUND('Home Care data'!N80,10)</f>
        <v>1490</v>
      </c>
      <c r="H13" s="211">
        <f>MROUND('Home Care data'!O80,10)</f>
        <v>1400</v>
      </c>
      <c r="I13" s="211">
        <f>MROUND('Home Care data'!P80,10)</f>
        <v>1240</v>
      </c>
      <c r="J13" s="211">
        <f>MROUND('Home Care data'!Q80,10)</f>
        <v>1210</v>
      </c>
      <c r="K13" s="211">
        <f>MROUND('Home Care data'!R80,10)</f>
        <v>1330</v>
      </c>
      <c r="L13" s="211">
        <f>MROUND('Home Care data'!S80,10)</f>
        <v>1350</v>
      </c>
    </row>
    <row r="14" spans="2:12" s="12" customFormat="1" ht="18.75" customHeight="1" x14ac:dyDescent="0.2">
      <c r="B14" s="12" t="s">
        <v>58</v>
      </c>
      <c r="C14" s="211">
        <f>MROUND('Home Care data'!J81,10)</f>
        <v>1310</v>
      </c>
      <c r="D14" s="211">
        <f>MROUND('Home Care data'!K81,10)</f>
        <v>1510</v>
      </c>
      <c r="E14" s="211">
        <f>MROUND('Home Care data'!L81,10)</f>
        <v>1500</v>
      </c>
      <c r="F14" s="211">
        <f>MROUND('Home Care data'!M81,10)</f>
        <v>1560</v>
      </c>
      <c r="G14" s="211">
        <f>MROUND('Home Care data'!N81,10)</f>
        <v>1560</v>
      </c>
      <c r="H14" s="211">
        <f>MROUND('Home Care data'!O81,10)</f>
        <v>1590</v>
      </c>
      <c r="I14" s="211">
        <f>MROUND('Home Care data'!P81,10)</f>
        <v>1610</v>
      </c>
      <c r="J14" s="211">
        <f>MROUND('Home Care data'!Q81,10)</f>
        <v>1530</v>
      </c>
      <c r="K14" s="211">
        <f>MROUND('Home Care data'!R81,10)</f>
        <v>1550</v>
      </c>
      <c r="L14" s="211">
        <f>MROUND('Home Care data'!S81,10)</f>
        <v>1560</v>
      </c>
    </row>
    <row r="15" spans="2:12" s="12" customFormat="1" ht="18.75" customHeight="1" x14ac:dyDescent="0.2">
      <c r="B15" s="12" t="s">
        <v>59</v>
      </c>
      <c r="C15" s="211">
        <f>MROUND('Home Care data'!J82,10)</f>
        <v>920</v>
      </c>
      <c r="D15" s="211">
        <f>MROUND('Home Care data'!K82,10)</f>
        <v>990</v>
      </c>
      <c r="E15" s="211">
        <f>MROUND('Home Care data'!L82,10)</f>
        <v>930</v>
      </c>
      <c r="F15" s="211">
        <f>MROUND('Home Care data'!M82,10)</f>
        <v>940</v>
      </c>
      <c r="G15" s="211">
        <f>MROUND('Home Care data'!N82,10)</f>
        <v>960</v>
      </c>
      <c r="H15" s="211">
        <f>MROUND('Home Care data'!O82,10)</f>
        <v>990</v>
      </c>
      <c r="I15" s="211">
        <f>MROUND('Home Care data'!P82,10)</f>
        <v>1020</v>
      </c>
      <c r="J15" s="211">
        <f>MROUND('Home Care data'!Q82,10)</f>
        <v>1020</v>
      </c>
      <c r="K15" s="211">
        <f>MROUND('Home Care data'!R82,10)</f>
        <v>990</v>
      </c>
      <c r="L15" s="211">
        <f>MROUND('Home Care data'!S82,10)</f>
        <v>970</v>
      </c>
    </row>
    <row r="16" spans="2:12" s="12" customFormat="1" ht="18.75" customHeight="1" x14ac:dyDescent="0.2">
      <c r="B16" s="12" t="s">
        <v>60</v>
      </c>
      <c r="C16" s="211">
        <f>MROUND('Home Care data'!J83,10)</f>
        <v>5410</v>
      </c>
      <c r="D16" s="211">
        <f>MROUND('Home Care data'!K83,10)</f>
        <v>4940</v>
      </c>
      <c r="E16" s="211">
        <f>MROUND('Home Care data'!L83,10)</f>
        <v>4660</v>
      </c>
      <c r="F16" s="211">
        <f>MROUND('Home Care data'!M83,10)</f>
        <v>4570</v>
      </c>
      <c r="G16" s="211">
        <f>MROUND('Home Care data'!N83,10)</f>
        <v>4600</v>
      </c>
      <c r="H16" s="211">
        <f>MROUND('Home Care data'!O83,10)</f>
        <v>4380</v>
      </c>
      <c r="I16" s="211">
        <f>MROUND('Home Care data'!P83,10)</f>
        <v>4230</v>
      </c>
      <c r="J16" s="211">
        <f>MROUND('Home Care data'!Q83,10)</f>
        <v>4300</v>
      </c>
      <c r="K16" s="211">
        <f>MROUND('Home Care data'!R83,10)</f>
        <v>4760</v>
      </c>
      <c r="L16" s="211">
        <f>MROUND('Home Care data'!S83,10)</f>
        <v>4910</v>
      </c>
    </row>
    <row r="17" spans="2:12" s="12" customFormat="1" ht="18.75" customHeight="1" x14ac:dyDescent="0.2">
      <c r="B17" s="12" t="s">
        <v>61</v>
      </c>
      <c r="C17" s="211">
        <f>MROUND('Home Care data'!J84,10)</f>
        <v>660</v>
      </c>
      <c r="D17" s="211">
        <f>MROUND('Home Care data'!K84,10)</f>
        <v>660</v>
      </c>
      <c r="E17" s="211">
        <f>MROUND('Home Care data'!L84,10)</f>
        <v>590</v>
      </c>
      <c r="F17" s="211">
        <f>MROUND('Home Care data'!M84,10)</f>
        <v>590</v>
      </c>
      <c r="G17" s="211">
        <f>MROUND('Home Care data'!N84,10)</f>
        <v>570</v>
      </c>
      <c r="H17" s="211">
        <f>MROUND('Home Care data'!O84,10)</f>
        <v>530</v>
      </c>
      <c r="I17" s="211">
        <f>MROUND('Home Care data'!P84,10)</f>
        <v>540</v>
      </c>
      <c r="J17" s="211">
        <f>MROUND('Home Care data'!Q84,10)</f>
        <v>540</v>
      </c>
      <c r="K17" s="211">
        <f>MROUND('Home Care data'!R84,10)</f>
        <v>490</v>
      </c>
      <c r="L17" s="211">
        <f>MROUND('Home Care data'!S84,10)</f>
        <v>480</v>
      </c>
    </row>
    <row r="18" spans="2:12" s="12" customFormat="1" ht="18.75" customHeight="1" x14ac:dyDescent="0.2">
      <c r="B18" s="12" t="s">
        <v>62</v>
      </c>
      <c r="C18" s="211">
        <f>MROUND('Home Care data'!J85,10)</f>
        <v>2330</v>
      </c>
      <c r="D18" s="211">
        <f>MROUND('Home Care data'!K85,10)</f>
        <v>2330</v>
      </c>
      <c r="E18" s="211">
        <f>MROUND('Home Care data'!L85,10)</f>
        <v>2330</v>
      </c>
      <c r="F18" s="211">
        <f>MROUND('Home Care data'!M85,10)</f>
        <v>2450</v>
      </c>
      <c r="G18" s="211">
        <f>MROUND('Home Care data'!N85,10)</f>
        <v>2590</v>
      </c>
      <c r="H18" s="211">
        <f>MROUND('Home Care data'!O85,10)</f>
        <v>2370</v>
      </c>
      <c r="I18" s="211">
        <f>MROUND('Home Care data'!P85,10)</f>
        <v>2390</v>
      </c>
      <c r="J18" s="211">
        <f>MROUND('Home Care data'!Q85,10)</f>
        <v>2440</v>
      </c>
      <c r="K18" s="211">
        <f>MROUND('Home Care data'!R85,10)</f>
        <v>2510</v>
      </c>
      <c r="L18" s="211">
        <f>MROUND('Home Care data'!S85,10)</f>
        <v>2420</v>
      </c>
    </row>
    <row r="19" spans="2:12" s="12" customFormat="1" ht="18.75" customHeight="1" x14ac:dyDescent="0.2">
      <c r="B19" s="12" t="s">
        <v>63</v>
      </c>
      <c r="C19" s="211">
        <f>MROUND('Home Care data'!J86,10)</f>
        <v>7310</v>
      </c>
      <c r="D19" s="211">
        <f>MROUND('Home Care data'!K86,10)</f>
        <v>7270</v>
      </c>
      <c r="E19" s="211">
        <f>MROUND('Home Care data'!L86,10)</f>
        <v>6490</v>
      </c>
      <c r="F19" s="211">
        <f>MROUND('Home Care data'!M86,10)</f>
        <v>6000</v>
      </c>
      <c r="G19" s="211">
        <f>MROUND('Home Care data'!N86,10)</f>
        <v>4830</v>
      </c>
      <c r="H19" s="211">
        <f>MROUND('Home Care data'!O86,10)</f>
        <v>4440</v>
      </c>
      <c r="I19" s="211">
        <f>MROUND('Home Care data'!P86,10)</f>
        <v>4290</v>
      </c>
      <c r="J19" s="211">
        <f>MROUND('Home Care data'!Q86,10)</f>
        <v>4200</v>
      </c>
      <c r="K19" s="211">
        <f>MROUND('Home Care data'!R86,10)</f>
        <v>3820</v>
      </c>
      <c r="L19" s="211">
        <f>MROUND('Home Care data'!S86,10)</f>
        <v>3620</v>
      </c>
    </row>
    <row r="20" spans="2:12" s="12" customFormat="1" ht="18.75" customHeight="1" x14ac:dyDescent="0.2">
      <c r="B20" s="12" t="s">
        <v>64</v>
      </c>
      <c r="C20" s="211">
        <f>MROUND('Home Care data'!J87,10)</f>
        <v>9010</v>
      </c>
      <c r="D20" s="211">
        <f>MROUND('Home Care data'!K87,10)</f>
        <v>8590</v>
      </c>
      <c r="E20" s="211">
        <f>MROUND('Home Care data'!L87,10)</f>
        <v>8260</v>
      </c>
      <c r="F20" s="211">
        <f>MROUND('Home Care data'!M87,10)</f>
        <v>8280</v>
      </c>
      <c r="G20" s="211">
        <f>MROUND('Home Care data'!N87,10)</f>
        <v>7900</v>
      </c>
      <c r="H20" s="211">
        <f>MROUND('Home Care data'!O87,10)</f>
        <v>7250</v>
      </c>
      <c r="I20" s="211">
        <f>MROUND('Home Care data'!P87,10)</f>
        <v>6980</v>
      </c>
      <c r="J20" s="211">
        <f>MROUND('Home Care data'!Q87,10)</f>
        <v>6210</v>
      </c>
      <c r="K20" s="211">
        <f>MROUND('Home Care data'!R87,10)</f>
        <v>5720</v>
      </c>
      <c r="L20" s="211">
        <f>MROUND('Home Care data'!S87,10)</f>
        <v>6370</v>
      </c>
    </row>
    <row r="21" spans="2:12" s="12" customFormat="1" ht="18.75" customHeight="1" x14ac:dyDescent="0.2">
      <c r="B21" s="12" t="s">
        <v>65</v>
      </c>
      <c r="C21" s="211">
        <f>MROUND('Home Care data'!J88,10)</f>
        <v>2630</v>
      </c>
      <c r="D21" s="211">
        <f>MROUND('Home Care data'!K88,10)</f>
        <v>2250</v>
      </c>
      <c r="E21" s="211">
        <f>MROUND('Home Care data'!L88,10)</f>
        <v>2110</v>
      </c>
      <c r="F21" s="211">
        <f>MROUND('Home Care data'!M88,10)</f>
        <v>2070</v>
      </c>
      <c r="G21" s="211">
        <f>MROUND('Home Care data'!N88,10)</f>
        <v>2040</v>
      </c>
      <c r="H21" s="211">
        <f>MROUND('Home Care data'!O88,10)</f>
        <v>2050</v>
      </c>
      <c r="I21" s="211">
        <f>MROUND('Home Care data'!P88,10)</f>
        <v>1980</v>
      </c>
      <c r="J21" s="211">
        <f>MROUND('Home Care data'!Q88,10)</f>
        <v>1920</v>
      </c>
      <c r="K21" s="211">
        <f>MROUND('Home Care data'!R88,10)</f>
        <v>2060</v>
      </c>
      <c r="L21" s="211">
        <f>MROUND('Home Care data'!S88,10)</f>
        <v>1920</v>
      </c>
    </row>
    <row r="22" spans="2:12" s="12" customFormat="1" ht="18.75" customHeight="1" x14ac:dyDescent="0.2">
      <c r="B22" s="12" t="s">
        <v>66</v>
      </c>
      <c r="C22" s="211">
        <f>MROUND('Home Care data'!J89,10)</f>
        <v>1220</v>
      </c>
      <c r="D22" s="211">
        <f>MROUND('Home Care data'!K89,10)</f>
        <v>1340</v>
      </c>
      <c r="E22" s="211">
        <f>MROUND('Home Care data'!L89,10)</f>
        <v>1380</v>
      </c>
      <c r="F22" s="211">
        <f>MROUND('Home Care data'!M89,10)</f>
        <v>1420</v>
      </c>
      <c r="G22" s="211">
        <f>MROUND('Home Care data'!N89,10)</f>
        <v>1400</v>
      </c>
      <c r="H22" s="211">
        <f>MROUND('Home Care data'!O89,10)</f>
        <v>1280</v>
      </c>
      <c r="I22" s="211">
        <f>MROUND('Home Care data'!P89,10)</f>
        <v>1250</v>
      </c>
      <c r="J22" s="211">
        <f>MROUND('Home Care data'!Q89,10)</f>
        <v>1360</v>
      </c>
      <c r="K22" s="211">
        <f>MROUND('Home Care data'!R89,10)</f>
        <v>1340</v>
      </c>
      <c r="L22" s="211">
        <f>MROUND('Home Care data'!S89,10)</f>
        <v>1260</v>
      </c>
    </row>
    <row r="23" spans="2:12" s="12" customFormat="1" ht="18.75" customHeight="1" x14ac:dyDescent="0.2">
      <c r="B23" s="12" t="s">
        <v>67</v>
      </c>
      <c r="C23" s="211">
        <f>MROUND('Home Care data'!J90,10)</f>
        <v>1210</v>
      </c>
      <c r="D23" s="211">
        <f>MROUND('Home Care data'!K90,10)</f>
        <v>1150</v>
      </c>
      <c r="E23" s="211">
        <f>MROUND('Home Care data'!L90,10)</f>
        <v>1130</v>
      </c>
      <c r="F23" s="211">
        <f>MROUND('Home Care data'!M90,10)</f>
        <v>1090</v>
      </c>
      <c r="G23" s="211">
        <f>MROUND('Home Care data'!N90,10)</f>
        <v>980</v>
      </c>
      <c r="H23" s="211">
        <f>MROUND('Home Care data'!O90,10)</f>
        <v>990</v>
      </c>
      <c r="I23" s="211">
        <f>MROUND('Home Care data'!P90,10)</f>
        <v>1040</v>
      </c>
      <c r="J23" s="211">
        <f>MROUND('Home Care data'!Q90,10)</f>
        <v>950</v>
      </c>
      <c r="K23" s="211">
        <f>MROUND('Home Care data'!R90,10)</f>
        <v>940</v>
      </c>
      <c r="L23" s="211">
        <f>MROUND('Home Care data'!S90,10)</f>
        <v>840</v>
      </c>
    </row>
    <row r="24" spans="2:12" s="12" customFormat="1" ht="18.75" customHeight="1" x14ac:dyDescent="0.2">
      <c r="B24" s="12" t="s">
        <v>68</v>
      </c>
      <c r="C24" s="211">
        <f>MROUND('Home Care data'!J91,10)</f>
        <v>1320</v>
      </c>
      <c r="D24" s="211">
        <f>MROUND('Home Care data'!K91,10)</f>
        <v>1320</v>
      </c>
      <c r="E24" s="211">
        <f>MROUND('Home Care data'!L91,10)</f>
        <v>1310</v>
      </c>
      <c r="F24" s="211">
        <f>MROUND('Home Care data'!M91,10)</f>
        <v>1310</v>
      </c>
      <c r="G24" s="211">
        <f>MROUND('Home Care data'!N91,10)</f>
        <v>1180</v>
      </c>
      <c r="H24" s="211">
        <f>MROUND('Home Care data'!O91,10)</f>
        <v>1200</v>
      </c>
      <c r="I24" s="211">
        <f>MROUND('Home Care data'!P91,10)</f>
        <v>1210</v>
      </c>
      <c r="J24" s="211">
        <f>MROUND('Home Care data'!Q91,10)</f>
        <v>1210</v>
      </c>
      <c r="K24" s="211">
        <f>MROUND('Home Care data'!R91,10)</f>
        <v>1260</v>
      </c>
      <c r="L24" s="211">
        <f>MROUND('Home Care data'!S91,10)</f>
        <v>1200</v>
      </c>
    </row>
    <row r="25" spans="2:12" s="12" customFormat="1" ht="18.75" customHeight="1" x14ac:dyDescent="0.2">
      <c r="B25" s="12" t="s">
        <v>69</v>
      </c>
      <c r="C25" s="211">
        <f>MROUND('Home Care data'!J92,10)</f>
        <v>1330</v>
      </c>
      <c r="D25" s="211">
        <f>MROUND('Home Care data'!K92,10)</f>
        <v>1400</v>
      </c>
      <c r="E25" s="211">
        <f>MROUND('Home Care data'!L92,10)</f>
        <v>1560</v>
      </c>
      <c r="F25" s="211">
        <f>MROUND('Home Care data'!M92,10)</f>
        <v>1650</v>
      </c>
      <c r="G25" s="211">
        <f>MROUND('Home Care data'!N92,10)</f>
        <v>1420</v>
      </c>
      <c r="H25" s="211">
        <f>MROUND('Home Care data'!O92,10)</f>
        <v>1430</v>
      </c>
      <c r="I25" s="211">
        <f>MROUND('Home Care data'!P92,10)</f>
        <v>1850</v>
      </c>
      <c r="J25" s="211">
        <f>MROUND('Home Care data'!Q92,10)</f>
        <v>1990</v>
      </c>
      <c r="K25" s="211">
        <f>MROUND('Home Care data'!R92,10)</f>
        <v>1950</v>
      </c>
      <c r="L25" s="211">
        <f>MROUND('Home Care data'!S92,10)</f>
        <v>2030</v>
      </c>
    </row>
    <row r="26" spans="2:12" s="12" customFormat="1" ht="18.75" customHeight="1" x14ac:dyDescent="0.2">
      <c r="B26" s="12" t="s">
        <v>70</v>
      </c>
      <c r="C26" s="211">
        <f>MROUND('Home Care data'!J93,10)</f>
        <v>4340</v>
      </c>
      <c r="D26" s="211">
        <f>MROUND('Home Care data'!K93,10)</f>
        <v>4250</v>
      </c>
      <c r="E26" s="211">
        <f>MROUND('Home Care data'!L93,10)</f>
        <v>4010</v>
      </c>
      <c r="F26" s="211">
        <f>MROUND('Home Care data'!M93,10)</f>
        <v>3940</v>
      </c>
      <c r="G26" s="211">
        <f>MROUND('Home Care data'!N93,10)</f>
        <v>3690</v>
      </c>
      <c r="H26" s="211">
        <f>MROUND('Home Care data'!O93,10)</f>
        <v>3430</v>
      </c>
      <c r="I26" s="211">
        <f>MROUND('Home Care data'!P93,10)</f>
        <v>3310</v>
      </c>
      <c r="J26" s="211">
        <f>MROUND('Home Care data'!Q93,10)</f>
        <v>3280</v>
      </c>
      <c r="K26" s="211">
        <f>MROUND('Home Care data'!R93,10)</f>
        <v>3380</v>
      </c>
      <c r="L26" s="211">
        <f>MROUND('Home Care data'!S93,10)</f>
        <v>3540</v>
      </c>
    </row>
    <row r="27" spans="2:12" s="12" customFormat="1" ht="18.75" customHeight="1" x14ac:dyDescent="0.2">
      <c r="B27" s="12" t="s">
        <v>71</v>
      </c>
      <c r="C27" s="211">
        <f>MROUND('Home Care data'!J94,10)</f>
        <v>540</v>
      </c>
      <c r="D27" s="211">
        <f>MROUND('Home Care data'!K94,10)</f>
        <v>410</v>
      </c>
      <c r="E27" s="211">
        <f>MROUND('Home Care data'!L94,10)</f>
        <v>280</v>
      </c>
      <c r="F27" s="211">
        <f>MROUND('Home Care data'!M94,10)</f>
        <v>280</v>
      </c>
      <c r="G27" s="211">
        <f>MROUND('Home Care data'!N94,10)</f>
        <v>290</v>
      </c>
      <c r="H27" s="211">
        <f>MROUND('Home Care data'!O94,10)</f>
        <v>260</v>
      </c>
      <c r="I27" s="211">
        <f>MROUND('Home Care data'!P94,10)</f>
        <v>240</v>
      </c>
      <c r="J27" s="211">
        <f>MROUND('Home Care data'!Q94,10)</f>
        <v>230</v>
      </c>
      <c r="K27" s="211">
        <f>MROUND('Home Care data'!R94,10)</f>
        <v>270</v>
      </c>
      <c r="L27" s="211">
        <f>MROUND('Home Care data'!S94,10)</f>
        <v>270</v>
      </c>
    </row>
    <row r="28" spans="2:12" s="12" customFormat="1" ht="18.75" customHeight="1" x14ac:dyDescent="0.2">
      <c r="B28" s="12" t="s">
        <v>72</v>
      </c>
      <c r="C28" s="211">
        <f>MROUND('Home Care data'!J95,10)</f>
        <v>1220</v>
      </c>
      <c r="D28" s="211">
        <f>MROUND('Home Care data'!K95,10)</f>
        <v>1190</v>
      </c>
      <c r="E28" s="211">
        <f>MROUND('Home Care data'!L95,10)</f>
        <v>1200</v>
      </c>
      <c r="F28" s="211">
        <f>MROUND('Home Care data'!M95,10)</f>
        <v>1220</v>
      </c>
      <c r="G28" s="211">
        <f>MROUND('Home Care data'!N95,10)</f>
        <v>1530</v>
      </c>
      <c r="H28" s="211">
        <f>MROUND('Home Care data'!O95,10)</f>
        <v>1520</v>
      </c>
      <c r="I28" s="211">
        <f>MROUND('Home Care data'!P95,10)</f>
        <v>1360</v>
      </c>
      <c r="J28" s="211">
        <f>MROUND('Home Care data'!Q95,10)</f>
        <v>1210</v>
      </c>
      <c r="K28" s="211">
        <f>MROUND('Home Care data'!R95,10)</f>
        <v>1360</v>
      </c>
      <c r="L28" s="211">
        <f>MROUND('Home Care data'!S95,10)</f>
        <v>1360</v>
      </c>
    </row>
    <row r="29" spans="2:12" s="12" customFormat="1" ht="18.75" customHeight="1" x14ac:dyDescent="0.2">
      <c r="B29" s="12" t="s">
        <v>73</v>
      </c>
      <c r="C29" s="211">
        <f>MROUND('Home Care data'!J96,10)</f>
        <v>1990</v>
      </c>
      <c r="D29" s="211">
        <f>MROUND('Home Care data'!K96,10)</f>
        <v>2310</v>
      </c>
      <c r="E29" s="211">
        <f>MROUND('Home Care data'!L96,10)</f>
        <v>2320</v>
      </c>
      <c r="F29" s="211">
        <f>MROUND('Home Care data'!M96,10)</f>
        <v>2460</v>
      </c>
      <c r="G29" s="211">
        <f>MROUND('Home Care data'!N96,10)</f>
        <v>2220</v>
      </c>
      <c r="H29" s="211">
        <f>MROUND('Home Care data'!O96,10)</f>
        <v>1820</v>
      </c>
      <c r="I29" s="211">
        <f>MROUND('Home Care data'!P96,10)</f>
        <v>1830</v>
      </c>
      <c r="J29" s="211">
        <f>MROUND('Home Care data'!Q96,10)</f>
        <v>1900</v>
      </c>
      <c r="K29" s="211">
        <f>MROUND('Home Care data'!R96,10)</f>
        <v>2030</v>
      </c>
      <c r="L29" s="211">
        <f>MROUND('Home Care data'!S96,10)</f>
        <v>2290</v>
      </c>
    </row>
    <row r="30" spans="2:12" s="12" customFormat="1" ht="18.75" customHeight="1" x14ac:dyDescent="0.2">
      <c r="B30" s="12" t="s">
        <v>74</v>
      </c>
      <c r="C30" s="211">
        <f>MROUND('Home Care data'!J97,10)</f>
        <v>1540</v>
      </c>
      <c r="D30" s="211">
        <f>MROUND('Home Care data'!K97,10)</f>
        <v>1390</v>
      </c>
      <c r="E30" s="211">
        <f>MROUND('Home Care data'!L97,10)</f>
        <v>1340</v>
      </c>
      <c r="F30" s="211">
        <f>MROUND('Home Care data'!M97,10)</f>
        <v>1440</v>
      </c>
      <c r="G30" s="211">
        <f>MROUND('Home Care data'!N97,10)</f>
        <v>1390</v>
      </c>
      <c r="H30" s="211">
        <f>MROUND('Home Care data'!O97,10)</f>
        <v>1380</v>
      </c>
      <c r="I30" s="211">
        <f>MROUND('Home Care data'!P97,10)</f>
        <v>1420</v>
      </c>
      <c r="J30" s="211">
        <f>MROUND('Home Care data'!Q97,10)</f>
        <v>1410</v>
      </c>
      <c r="K30" s="211">
        <f>MROUND('Home Care data'!R97,10)</f>
        <v>1370</v>
      </c>
      <c r="L30" s="211">
        <f>MROUND('Home Care data'!S97,10)</f>
        <v>1270</v>
      </c>
    </row>
    <row r="31" spans="2:12" s="12" customFormat="1" ht="18.75" customHeight="1" x14ac:dyDescent="0.2">
      <c r="B31" s="12" t="s">
        <v>75</v>
      </c>
      <c r="C31" s="211">
        <f>MROUND('Home Care data'!J98,10)</f>
        <v>550</v>
      </c>
      <c r="D31" s="211">
        <f>MROUND('Home Care data'!K98,10)</f>
        <v>490</v>
      </c>
      <c r="E31" s="211">
        <f>MROUND('Home Care data'!L98,10)</f>
        <v>450</v>
      </c>
      <c r="F31" s="211">
        <f>MROUND('Home Care data'!M98,10)</f>
        <v>480</v>
      </c>
      <c r="G31" s="211">
        <f>MROUND('Home Care data'!N98,10)</f>
        <v>470</v>
      </c>
      <c r="H31" s="211">
        <f>MROUND('Home Care data'!O98,10)</f>
        <v>500</v>
      </c>
      <c r="I31" s="211">
        <f>MROUND('Home Care data'!P98,10)</f>
        <v>470</v>
      </c>
      <c r="J31" s="211">
        <f>MROUND('Home Care data'!Q98,10)</f>
        <v>440</v>
      </c>
      <c r="K31" s="211">
        <f>MROUND('Home Care data'!R98,10)</f>
        <v>370</v>
      </c>
      <c r="L31" s="211">
        <f>MROUND('Home Care data'!S98,10)</f>
        <v>340</v>
      </c>
    </row>
    <row r="32" spans="2:12" s="12" customFormat="1" ht="18.75" customHeight="1" x14ac:dyDescent="0.2">
      <c r="B32" s="12" t="s">
        <v>76</v>
      </c>
      <c r="C32" s="211">
        <f>MROUND('Home Care data'!J99,10)</f>
        <v>1820</v>
      </c>
      <c r="D32" s="211">
        <f>MROUND('Home Care data'!K99,10)</f>
        <v>1910</v>
      </c>
      <c r="E32" s="211">
        <f>MROUND('Home Care data'!L99,10)</f>
        <v>2050</v>
      </c>
      <c r="F32" s="211">
        <f>MROUND('Home Care data'!M99,10)</f>
        <v>2170</v>
      </c>
      <c r="G32" s="211">
        <f>MROUND('Home Care data'!N99,10)</f>
        <v>2220</v>
      </c>
      <c r="H32" s="211">
        <f>MROUND('Home Care data'!O99,10)</f>
        <v>2440</v>
      </c>
      <c r="I32" s="211">
        <f>MROUND('Home Care data'!P99,10)</f>
        <v>2270</v>
      </c>
      <c r="J32" s="211">
        <f>MROUND('Home Care data'!Q99,10)</f>
        <v>2250</v>
      </c>
      <c r="K32" s="211">
        <f>MROUND('Home Care data'!R99,10)</f>
        <v>1830</v>
      </c>
      <c r="L32" s="211">
        <f>MROUND('Home Care data'!S99,10)</f>
        <v>1720</v>
      </c>
    </row>
    <row r="33" spans="2:12" s="12" customFormat="1" ht="18.75" customHeight="1" x14ac:dyDescent="0.2">
      <c r="B33" s="12" t="s">
        <v>77</v>
      </c>
      <c r="C33" s="211">
        <f>MROUND('Home Care data'!J100,10)</f>
        <v>3510</v>
      </c>
      <c r="D33" s="211">
        <f>MROUND('Home Care data'!K100,10)</f>
        <v>3850</v>
      </c>
      <c r="E33" s="211">
        <f>MROUND('Home Care data'!L100,10)</f>
        <v>3840</v>
      </c>
      <c r="F33" s="211">
        <f>MROUND('Home Care data'!M100,10)</f>
        <v>4130</v>
      </c>
      <c r="G33" s="211">
        <f>MROUND('Home Care data'!N100,10)</f>
        <v>4080</v>
      </c>
      <c r="H33" s="211">
        <f>MROUND('Home Care data'!O100,10)</f>
        <v>3970</v>
      </c>
      <c r="I33" s="211">
        <f>MROUND('Home Care data'!P100,10)</f>
        <v>3940</v>
      </c>
      <c r="J33" s="211">
        <f>MROUND('Home Care data'!Q100,10)</f>
        <v>3640</v>
      </c>
      <c r="K33" s="211">
        <f>MROUND('Home Care data'!R100,10)</f>
        <v>3620</v>
      </c>
      <c r="L33" s="211">
        <f>MROUND('Home Care data'!S100,10)</f>
        <v>3470</v>
      </c>
    </row>
    <row r="34" spans="2:12" s="12" customFormat="1" ht="18.75" customHeight="1" x14ac:dyDescent="0.2">
      <c r="B34" s="12" t="s">
        <v>78</v>
      </c>
      <c r="C34" s="211">
        <f>MROUND('Home Care data'!J101,10)</f>
        <v>990</v>
      </c>
      <c r="D34" s="211">
        <f>MROUND('Home Care data'!K101,10)</f>
        <v>980</v>
      </c>
      <c r="E34" s="211">
        <f>MROUND('Home Care data'!L101,10)</f>
        <v>1150</v>
      </c>
      <c r="F34" s="211">
        <f>MROUND('Home Care data'!M101,10)</f>
        <v>1090</v>
      </c>
      <c r="G34" s="211">
        <f>MROUND('Home Care data'!N101,10)</f>
        <v>1210</v>
      </c>
      <c r="H34" s="211">
        <f>MROUND('Home Care data'!O101,10)</f>
        <v>1240</v>
      </c>
      <c r="I34" s="211">
        <f>MROUND('Home Care data'!P101,10)</f>
        <v>1220</v>
      </c>
      <c r="J34" s="211">
        <f>MROUND('Home Care data'!Q101,10)</f>
        <v>1260</v>
      </c>
      <c r="K34" s="211">
        <f>MROUND('Home Care data'!R101,10)</f>
        <v>1250</v>
      </c>
      <c r="L34" s="211">
        <f>MROUND('Home Care data'!S101,10)</f>
        <v>1210</v>
      </c>
    </row>
    <row r="35" spans="2:12" s="12" customFormat="1" ht="18.75" customHeight="1" x14ac:dyDescent="0.2">
      <c r="B35" s="12" t="s">
        <v>79</v>
      </c>
      <c r="C35" s="211">
        <f>MROUND('Home Care data'!J102,10)</f>
        <v>2070</v>
      </c>
      <c r="D35" s="211">
        <f>MROUND('Home Care data'!K102,10)</f>
        <v>2070</v>
      </c>
      <c r="E35" s="211">
        <f>MROUND('Home Care data'!L102,10)</f>
        <v>2020</v>
      </c>
      <c r="F35" s="211">
        <f>MROUND('Home Care data'!M102,10)</f>
        <v>1890</v>
      </c>
      <c r="G35" s="211">
        <f>MROUND('Home Care data'!N102,10)</f>
        <v>1770</v>
      </c>
      <c r="H35" s="211">
        <f>MROUND('Home Care data'!O102,10)</f>
        <v>1670</v>
      </c>
      <c r="I35" s="211">
        <f>MROUND('Home Care data'!P102,10)</f>
        <v>1650</v>
      </c>
      <c r="J35" s="211">
        <f>MROUND('Home Care data'!Q102,10)</f>
        <v>1520</v>
      </c>
      <c r="K35" s="211">
        <f>MROUND('Home Care data'!R102,10)</f>
        <v>1540</v>
      </c>
      <c r="L35" s="211">
        <f>MROUND('Home Care data'!S102,10)</f>
        <v>1390</v>
      </c>
    </row>
    <row r="36" spans="2:12" s="12" customFormat="1" ht="18.75" customHeight="1" x14ac:dyDescent="0.2">
      <c r="B36" s="12" t="s">
        <v>80</v>
      </c>
      <c r="C36" s="211">
        <f>MROUND('Home Care data'!J103,10)</f>
        <v>1480</v>
      </c>
      <c r="D36" s="211">
        <f>MROUND('Home Care data'!K103,10)</f>
        <v>1500</v>
      </c>
      <c r="E36" s="211">
        <f>MROUND('Home Care data'!L103,10)</f>
        <v>1560</v>
      </c>
      <c r="F36" s="211">
        <f>MROUND('Home Care data'!M103,10)</f>
        <v>1630</v>
      </c>
      <c r="G36" s="211">
        <f>MROUND('Home Care data'!N103,10)</f>
        <v>1680</v>
      </c>
      <c r="H36" s="211">
        <f>MROUND('Home Care data'!O103,10)</f>
        <v>1750</v>
      </c>
      <c r="I36" s="211">
        <f>MROUND('Home Care data'!P103,10)</f>
        <v>1830</v>
      </c>
      <c r="J36" s="211">
        <f>MROUND('Home Care data'!Q103,10)</f>
        <v>1930</v>
      </c>
      <c r="K36" s="211">
        <f>MROUND('Home Care data'!R103,10)</f>
        <v>2080</v>
      </c>
      <c r="L36" s="211">
        <f>MROUND('Home Care data'!S103,10)</f>
        <v>2010</v>
      </c>
    </row>
    <row r="37" spans="2:12" s="12" customFormat="1" ht="18.75" customHeight="1" x14ac:dyDescent="0.2">
      <c r="B37" s="183" t="s">
        <v>24</v>
      </c>
      <c r="C37" s="212">
        <f>MROUND('Home Care data'!J104,10)</f>
        <v>70660</v>
      </c>
      <c r="D37" s="212">
        <f>MROUND('Home Care data'!K104,10)</f>
        <v>70710</v>
      </c>
      <c r="E37" s="212">
        <f>MROUND('Home Care data'!L104,10)</f>
        <v>68760</v>
      </c>
      <c r="F37" s="212">
        <f>MROUND('Home Care data'!M104,10)</f>
        <v>68330</v>
      </c>
      <c r="G37" s="212">
        <f>MROUND('Home Care data'!N104,10)</f>
        <v>66220</v>
      </c>
      <c r="H37" s="212">
        <f>MROUND('Home Care data'!O104,10)</f>
        <v>63460</v>
      </c>
      <c r="I37" s="212">
        <f>MROUND('Home Care data'!P104,10)</f>
        <v>62830</v>
      </c>
      <c r="J37" s="212">
        <f>MROUND('Home Care data'!Q104,10)</f>
        <v>61070</v>
      </c>
      <c r="K37" s="212">
        <f>MROUND('Home Care data'!R104,10)</f>
        <v>61740</v>
      </c>
      <c r="L37" s="212">
        <f>MROUND('Home Care data'!S104,10)</f>
        <v>61500</v>
      </c>
    </row>
    <row r="39" spans="2:12" x14ac:dyDescent="0.25">
      <c r="B39" s="7" t="s">
        <v>875</v>
      </c>
    </row>
    <row r="41" spans="2:12" x14ac:dyDescent="0.25">
      <c r="B41" s="7" t="s">
        <v>684</v>
      </c>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1:I41"/>
  <sheetViews>
    <sheetView zoomScale="85" zoomScaleNormal="85" workbookViewId="0"/>
  </sheetViews>
  <sheetFormatPr defaultRowHeight="15.75" x14ac:dyDescent="0.25"/>
  <cols>
    <col min="1" max="1" width="1.5703125" style="7" customWidth="1"/>
    <col min="2" max="2" width="24.140625" style="7" customWidth="1"/>
    <col min="3" max="8" width="11" style="7" customWidth="1"/>
    <col min="9" max="16384" width="9.140625" style="7"/>
  </cols>
  <sheetData>
    <row r="1" spans="2:8" ht="21" customHeight="1" x14ac:dyDescent="0.25">
      <c r="B1" s="178" t="s">
        <v>727</v>
      </c>
    </row>
    <row r="2" spans="2:8" ht="21" customHeight="1" x14ac:dyDescent="0.25">
      <c r="B2" s="213" t="s">
        <v>683</v>
      </c>
    </row>
    <row r="3" spans="2:8" ht="16.5" customHeight="1" x14ac:dyDescent="0.25">
      <c r="B3" s="213"/>
    </row>
    <row r="4" spans="2:8" s="12" customFormat="1" ht="18.75" customHeight="1" x14ac:dyDescent="0.2">
      <c r="C4" s="183">
        <v>2010</v>
      </c>
      <c r="D4" s="183">
        <v>2011</v>
      </c>
      <c r="E4" s="183">
        <v>2012</v>
      </c>
      <c r="F4" s="214">
        <v>2013</v>
      </c>
      <c r="G4" s="183">
        <v>2014</v>
      </c>
      <c r="H4" s="183">
        <v>2015</v>
      </c>
    </row>
    <row r="5" spans="2:8" s="12" customFormat="1" ht="18.75" customHeight="1" x14ac:dyDescent="0.2">
      <c r="B5" s="12" t="s">
        <v>49</v>
      </c>
      <c r="C5" s="211">
        <f>MROUND('Home Care data'!N37,100)</f>
        <v>15300</v>
      </c>
      <c r="D5" s="211">
        <f>MROUND('Home Care data'!O37,100)</f>
        <v>15900</v>
      </c>
      <c r="E5" s="211">
        <f>MROUND('Home Care data'!P37,100)</f>
        <v>16300</v>
      </c>
      <c r="F5" s="211">
        <f>MROUND('Home Care data'!Q37,100)</f>
        <v>14800</v>
      </c>
      <c r="G5" s="211">
        <f>MROUND('Home Care data'!R37,100)</f>
        <v>18500</v>
      </c>
      <c r="H5" s="211">
        <f>MROUND('Home Care data'!S37,100)</f>
        <v>17900</v>
      </c>
    </row>
    <row r="6" spans="2:8" s="12" customFormat="1" ht="18.75" customHeight="1" x14ac:dyDescent="0.2">
      <c r="B6" s="12" t="s">
        <v>50</v>
      </c>
      <c r="C6" s="211">
        <f>MROUND('Home Care data'!N38,100)</f>
        <v>16500</v>
      </c>
      <c r="D6" s="211">
        <f>MROUND('Home Care data'!O38,100)</f>
        <v>14100</v>
      </c>
      <c r="E6" s="211">
        <f>MROUND('Home Care data'!P38,100)</f>
        <v>14800</v>
      </c>
      <c r="F6" s="211">
        <f>MROUND('Home Care data'!Q38,100)</f>
        <v>17200</v>
      </c>
      <c r="G6" s="211">
        <f>MROUND('Home Care data'!R38,100)</f>
        <v>18100</v>
      </c>
      <c r="H6" s="211">
        <f>MROUND('Home Care data'!S38,100)</f>
        <v>18000</v>
      </c>
    </row>
    <row r="7" spans="2:8" s="12" customFormat="1" ht="18.75" customHeight="1" x14ac:dyDescent="0.2">
      <c r="B7" s="12" t="s">
        <v>874</v>
      </c>
      <c r="C7" s="211">
        <f>MROUND('Home Care data'!N39,100)</f>
        <v>6600</v>
      </c>
      <c r="D7" s="211">
        <f>MROUND('Home Care data'!O39,100)</f>
        <v>6300</v>
      </c>
      <c r="E7" s="211">
        <f>MROUND('Home Care data'!P39,100)</f>
        <v>6600</v>
      </c>
      <c r="F7" s="211">
        <f>MROUND('Home Care data'!Q39,100)</f>
        <v>6200</v>
      </c>
      <c r="G7" s="211">
        <f>MROUND('Home Care data'!R39,100)</f>
        <v>20500</v>
      </c>
      <c r="H7" s="211">
        <f>MROUND('Home Care data'!S39,100)</f>
        <v>17300</v>
      </c>
    </row>
    <row r="8" spans="2:8" s="12" customFormat="1" ht="18.75" customHeight="1" x14ac:dyDescent="0.2">
      <c r="B8" s="12" t="s">
        <v>52</v>
      </c>
      <c r="C8" s="211">
        <f>MROUND('Home Care data'!N40,100)</f>
        <v>8200</v>
      </c>
      <c r="D8" s="211">
        <f>MROUND('Home Care data'!O40,100)</f>
        <v>8300</v>
      </c>
      <c r="E8" s="211">
        <f>MROUND('Home Care data'!P40,100)</f>
        <v>9300</v>
      </c>
      <c r="F8" s="211">
        <f>MROUND('Home Care data'!Q40,100)</f>
        <v>10300</v>
      </c>
      <c r="G8" s="211">
        <f>MROUND('Home Care data'!R40,100)</f>
        <v>12300</v>
      </c>
      <c r="H8" s="211">
        <f>MROUND('Home Care data'!S40,100)</f>
        <v>12200</v>
      </c>
    </row>
    <row r="9" spans="2:8" s="12" customFormat="1" ht="18.75" customHeight="1" x14ac:dyDescent="0.2">
      <c r="B9" s="12" t="s">
        <v>53</v>
      </c>
      <c r="C9" s="211">
        <f>MROUND('Home Care data'!N41,100)</f>
        <v>6000</v>
      </c>
      <c r="D9" s="211">
        <f>MROUND('Home Care data'!O41,100)</f>
        <v>6000</v>
      </c>
      <c r="E9" s="211">
        <f>MROUND('Home Care data'!P41,100)</f>
        <v>6300</v>
      </c>
      <c r="F9" s="211">
        <f>MROUND('Home Care data'!Q41,100)</f>
        <v>7200</v>
      </c>
      <c r="G9" s="211">
        <f>MROUND('Home Care data'!R41,100)</f>
        <v>7900</v>
      </c>
      <c r="H9" s="211">
        <f>MROUND('Home Care data'!S41,100)</f>
        <v>7600</v>
      </c>
    </row>
    <row r="10" spans="2:8" s="12" customFormat="1" ht="18.75" customHeight="1" x14ac:dyDescent="0.2">
      <c r="B10" s="12" t="s">
        <v>54</v>
      </c>
      <c r="C10" s="211">
        <f>MROUND('Home Care data'!N42,100)</f>
        <v>34800</v>
      </c>
      <c r="D10" s="211">
        <f>MROUND('Home Care data'!O42,100)</f>
        <v>30300</v>
      </c>
      <c r="E10" s="211">
        <f>MROUND('Home Care data'!P42,100)</f>
        <v>36700</v>
      </c>
      <c r="F10" s="211">
        <f>MROUND('Home Care data'!Q42,100)</f>
        <v>29800</v>
      </c>
      <c r="G10" s="211">
        <f>MROUND('Home Care data'!R42,100)</f>
        <v>27000</v>
      </c>
      <c r="H10" s="211">
        <f>MROUND('Home Care data'!S42,100)</f>
        <v>39200</v>
      </c>
    </row>
    <row r="11" spans="2:8" s="12" customFormat="1" ht="18.75" customHeight="1" x14ac:dyDescent="0.2">
      <c r="B11" s="12" t="s">
        <v>55</v>
      </c>
      <c r="C11" s="211">
        <f>MROUND('Home Care data'!N43,100)</f>
        <v>15200</v>
      </c>
      <c r="D11" s="211">
        <f>MROUND('Home Care data'!O43,100)</f>
        <v>15000</v>
      </c>
      <c r="E11" s="211">
        <f>MROUND('Home Care data'!P43,100)</f>
        <v>14900</v>
      </c>
      <c r="F11" s="211">
        <f>MROUND('Home Care data'!Q43,100)</f>
        <v>14700</v>
      </c>
      <c r="G11" s="211">
        <f>MROUND('Home Care data'!R43,100)</f>
        <v>17600</v>
      </c>
      <c r="H11" s="211">
        <f>MROUND('Home Care data'!S43,100)</f>
        <v>16000</v>
      </c>
    </row>
    <row r="12" spans="2:8" s="12" customFormat="1" ht="18.75" customHeight="1" x14ac:dyDescent="0.2">
      <c r="B12" s="12" t="s">
        <v>56</v>
      </c>
      <c r="C12" s="211">
        <f>MROUND('Home Care data'!N44,100)</f>
        <v>21000</v>
      </c>
      <c r="D12" s="211">
        <f>MROUND('Home Care data'!O44,100)</f>
        <v>18200</v>
      </c>
      <c r="E12" s="211">
        <f>MROUND('Home Care data'!P44,100)</f>
        <v>22800</v>
      </c>
      <c r="F12" s="211">
        <f>MROUND('Home Care data'!Q44,100)</f>
        <v>18200</v>
      </c>
      <c r="G12" s="211">
        <f>MROUND('Home Care data'!R44,100)</f>
        <v>18700</v>
      </c>
      <c r="H12" s="211">
        <f>MROUND('Home Care data'!S44,100)</f>
        <v>17900</v>
      </c>
    </row>
    <row r="13" spans="2:8" s="12" customFormat="1" ht="18.75" customHeight="1" x14ac:dyDescent="0.2">
      <c r="B13" s="12" t="s">
        <v>57</v>
      </c>
      <c r="C13" s="211">
        <f>MROUND('Home Care data'!N45,100)</f>
        <v>16600</v>
      </c>
      <c r="D13" s="211">
        <f>MROUND('Home Care data'!O45,100)</f>
        <v>16900</v>
      </c>
      <c r="E13" s="211">
        <f>MROUND('Home Care data'!P45,100)</f>
        <v>16700</v>
      </c>
      <c r="F13" s="211">
        <f>MROUND('Home Care data'!Q45,100)</f>
        <v>17600</v>
      </c>
      <c r="G13" s="211">
        <f>MROUND('Home Care data'!R45,100)</f>
        <v>21100</v>
      </c>
      <c r="H13" s="211">
        <f>MROUND('Home Care data'!S45,100)</f>
        <v>25400</v>
      </c>
    </row>
    <row r="14" spans="2:8" s="12" customFormat="1" ht="18.75" customHeight="1" x14ac:dyDescent="0.2">
      <c r="B14" s="12" t="s">
        <v>58</v>
      </c>
      <c r="C14" s="211">
        <f>MROUND('Home Care data'!N46,100)</f>
        <v>19300</v>
      </c>
      <c r="D14" s="211">
        <f>MROUND('Home Care data'!O46,100)</f>
        <v>19800</v>
      </c>
      <c r="E14" s="211">
        <f>MROUND('Home Care data'!P46,100)</f>
        <v>22000</v>
      </c>
      <c r="F14" s="211">
        <f>MROUND('Home Care data'!Q46,100)</f>
        <v>21900</v>
      </c>
      <c r="G14" s="211">
        <f>MROUND('Home Care data'!R46,100)</f>
        <v>21900</v>
      </c>
      <c r="H14" s="211">
        <f>MROUND('Home Care data'!S46,100)</f>
        <v>21500</v>
      </c>
    </row>
    <row r="15" spans="2:8" s="12" customFormat="1" ht="18.75" customHeight="1" x14ac:dyDescent="0.2">
      <c r="B15" s="12" t="s">
        <v>59</v>
      </c>
      <c r="C15" s="211">
        <f>MROUND('Home Care data'!N47,100)</f>
        <v>8100</v>
      </c>
      <c r="D15" s="211">
        <f>MROUND('Home Care data'!O47,100)</f>
        <v>8300</v>
      </c>
      <c r="E15" s="211">
        <f>MROUND('Home Care data'!P47,100)</f>
        <v>8600</v>
      </c>
      <c r="F15" s="211">
        <f>MROUND('Home Care data'!Q47,100)</f>
        <v>12800</v>
      </c>
      <c r="G15" s="211">
        <f>MROUND('Home Care data'!R47,100)</f>
        <v>7400</v>
      </c>
      <c r="H15" s="211">
        <f>MROUND('Home Care data'!S47,100)</f>
        <v>6100</v>
      </c>
    </row>
    <row r="16" spans="2:8" s="12" customFormat="1" ht="18.75" customHeight="1" x14ac:dyDescent="0.2">
      <c r="B16" s="12" t="s">
        <v>60</v>
      </c>
      <c r="C16" s="211">
        <f>MROUND('Home Care data'!N48,100)</f>
        <v>40900</v>
      </c>
      <c r="D16" s="211">
        <f>MROUND('Home Care data'!O48,100)</f>
        <v>42000</v>
      </c>
      <c r="E16" s="211">
        <f>MROUND('Home Care data'!P48,100)</f>
        <v>42600</v>
      </c>
      <c r="F16" s="211">
        <f>MROUND('Home Care data'!Q48,100)</f>
        <v>49100</v>
      </c>
      <c r="G16" s="211">
        <f>MROUND('Home Care data'!R48,100)</f>
        <v>74500</v>
      </c>
      <c r="H16" s="211">
        <f>MROUND('Home Care data'!S48,100)</f>
        <v>72800</v>
      </c>
    </row>
    <row r="17" spans="2:8" s="12" customFormat="1" ht="18.75" customHeight="1" x14ac:dyDescent="0.2">
      <c r="B17" s="12" t="s">
        <v>61</v>
      </c>
      <c r="C17" s="211">
        <f>MROUND('Home Care data'!N49,100)</f>
        <v>5800</v>
      </c>
      <c r="D17" s="211">
        <f>MROUND('Home Care data'!O49,100)</f>
        <v>5000</v>
      </c>
      <c r="E17" s="211">
        <f>MROUND('Home Care data'!P49,100)</f>
        <v>5000</v>
      </c>
      <c r="F17" s="211">
        <f>MROUND('Home Care data'!Q49,100)</f>
        <v>4900</v>
      </c>
      <c r="G17" s="211">
        <f>MROUND('Home Care data'!R49,100)</f>
        <v>4700</v>
      </c>
      <c r="H17" s="211">
        <f>MROUND('Home Care data'!S49,100)</f>
        <v>4500</v>
      </c>
    </row>
    <row r="18" spans="2:8" s="12" customFormat="1" ht="18.75" customHeight="1" x14ac:dyDescent="0.2">
      <c r="B18" s="12" t="s">
        <v>62</v>
      </c>
      <c r="C18" s="211">
        <f>MROUND('Home Care data'!N50,100)</f>
        <v>23600</v>
      </c>
      <c r="D18" s="211">
        <f>MROUND('Home Care data'!O50,100)</f>
        <v>22700</v>
      </c>
      <c r="E18" s="211">
        <f>MROUND('Home Care data'!P50,100)</f>
        <v>21000</v>
      </c>
      <c r="F18" s="211">
        <f>MROUND('Home Care data'!Q50,100)</f>
        <v>20900</v>
      </c>
      <c r="G18" s="211">
        <f>MROUND('Home Care data'!R50,100)</f>
        <v>22400</v>
      </c>
      <c r="H18" s="211">
        <f>MROUND('Home Care data'!S50,100)</f>
        <v>21700</v>
      </c>
    </row>
    <row r="19" spans="2:8" s="12" customFormat="1" ht="18.75" customHeight="1" x14ac:dyDescent="0.2">
      <c r="B19" s="12" t="s">
        <v>63</v>
      </c>
      <c r="C19" s="211">
        <f>MROUND('Home Care data'!N51,100)</f>
        <v>60100</v>
      </c>
      <c r="D19" s="211">
        <f>MROUND('Home Care data'!O51,100)</f>
        <v>44200</v>
      </c>
      <c r="E19" s="211">
        <f>MROUND('Home Care data'!P51,100)</f>
        <v>38700</v>
      </c>
      <c r="F19" s="211">
        <f>MROUND('Home Care data'!Q51,100)</f>
        <v>51700</v>
      </c>
      <c r="G19" s="211">
        <f>MROUND('Home Care data'!R51,100)</f>
        <v>53400</v>
      </c>
      <c r="H19" s="211">
        <f>MROUND('Home Care data'!S51,100)</f>
        <v>54200</v>
      </c>
    </row>
    <row r="20" spans="2:8" s="12" customFormat="1" ht="18.75" customHeight="1" x14ac:dyDescent="0.2">
      <c r="B20" s="12" t="s">
        <v>64</v>
      </c>
      <c r="C20" s="211">
        <f>MROUND('Home Care data'!N52,100)</f>
        <v>77800</v>
      </c>
      <c r="D20" s="211">
        <f>MROUND('Home Care data'!O52,100)</f>
        <v>71200</v>
      </c>
      <c r="E20" s="211">
        <f>MROUND('Home Care data'!P52,100)</f>
        <v>70700</v>
      </c>
      <c r="F20" s="211">
        <f>MROUND('Home Care data'!Q52,100)</f>
        <v>62500</v>
      </c>
      <c r="G20" s="211">
        <f>MROUND('Home Care data'!R52,100)</f>
        <v>57800</v>
      </c>
      <c r="H20" s="211">
        <f>MROUND('Home Care data'!S52,100)</f>
        <v>74900</v>
      </c>
    </row>
    <row r="21" spans="2:8" s="12" customFormat="1" ht="18.75" customHeight="1" x14ac:dyDescent="0.2">
      <c r="B21" s="12" t="s">
        <v>65</v>
      </c>
      <c r="C21" s="211">
        <f>MROUND('Home Care data'!N53,100)</f>
        <v>12700</v>
      </c>
      <c r="D21" s="211">
        <f>MROUND('Home Care data'!O53,100)</f>
        <v>14400</v>
      </c>
      <c r="E21" s="211">
        <f>MROUND('Home Care data'!P53,100)</f>
        <v>14400</v>
      </c>
      <c r="F21" s="211">
        <f>MROUND('Home Care data'!Q53,100)</f>
        <v>13300</v>
      </c>
      <c r="G21" s="211">
        <f>MROUND('Home Care data'!R53,100)</f>
        <v>14200</v>
      </c>
      <c r="H21" s="211">
        <f>MROUND('Home Care data'!S53,100)</f>
        <v>13900</v>
      </c>
    </row>
    <row r="22" spans="2:8" s="12" customFormat="1" ht="18.75" customHeight="1" x14ac:dyDescent="0.2">
      <c r="B22" s="12" t="s">
        <v>66</v>
      </c>
      <c r="C22" s="211">
        <f>MROUND('Home Care data'!N54,100)</f>
        <v>14900</v>
      </c>
      <c r="D22" s="211">
        <f>MROUND('Home Care data'!O54,100)</f>
        <v>11300</v>
      </c>
      <c r="E22" s="211">
        <f>MROUND('Home Care data'!P54,100)</f>
        <v>11200</v>
      </c>
      <c r="F22" s="211">
        <f>MROUND('Home Care data'!Q54,100)</f>
        <v>13100</v>
      </c>
      <c r="G22" s="211">
        <f>MROUND('Home Care data'!R54,100)</f>
        <v>12600</v>
      </c>
      <c r="H22" s="211">
        <f>MROUND('Home Care data'!S54,100)</f>
        <v>16700</v>
      </c>
    </row>
    <row r="23" spans="2:8" s="12" customFormat="1" ht="18.75" customHeight="1" x14ac:dyDescent="0.2">
      <c r="B23" s="12" t="s">
        <v>67</v>
      </c>
      <c r="C23" s="211">
        <f>MROUND('Home Care data'!N55,100)</f>
        <v>10700</v>
      </c>
      <c r="D23" s="211">
        <f>MROUND('Home Care data'!O55,100)</f>
        <v>11000</v>
      </c>
      <c r="E23" s="211">
        <f>MROUND('Home Care data'!P55,100)</f>
        <v>10700</v>
      </c>
      <c r="F23" s="211">
        <f>MROUND('Home Care data'!Q55,100)</f>
        <v>11300</v>
      </c>
      <c r="G23" s="211">
        <f>MROUND('Home Care data'!R55,100)</f>
        <v>9900</v>
      </c>
      <c r="H23" s="211">
        <f>MROUND('Home Care data'!S55,100)</f>
        <v>10200</v>
      </c>
    </row>
    <row r="24" spans="2:8" s="12" customFormat="1" ht="18.75" customHeight="1" x14ac:dyDescent="0.2">
      <c r="B24" s="12" t="s">
        <v>68</v>
      </c>
      <c r="C24" s="211">
        <f>MROUND('Home Care data'!N56,100)</f>
        <v>10600</v>
      </c>
      <c r="D24" s="211">
        <f>MROUND('Home Care data'!O56,100)</f>
        <v>10200</v>
      </c>
      <c r="E24" s="211">
        <f>MROUND('Home Care data'!P56,100)</f>
        <v>10400</v>
      </c>
      <c r="F24" s="211">
        <f>MROUND('Home Care data'!Q56,100)</f>
        <v>10500</v>
      </c>
      <c r="G24" s="211">
        <f>MROUND('Home Care data'!R56,100)</f>
        <v>12500</v>
      </c>
      <c r="H24" s="211">
        <f>MROUND('Home Care data'!S56,100)</f>
        <v>12200</v>
      </c>
    </row>
    <row r="25" spans="2:8" s="12" customFormat="1" ht="18.75" customHeight="1" x14ac:dyDescent="0.2">
      <c r="B25" s="12" t="s">
        <v>69</v>
      </c>
      <c r="C25" s="211">
        <f>MROUND('Home Care data'!N57,100)</f>
        <v>11000</v>
      </c>
      <c r="D25" s="211">
        <f>MROUND('Home Care data'!O57,100)</f>
        <v>11300</v>
      </c>
      <c r="E25" s="211">
        <f>MROUND('Home Care data'!P57,100)</f>
        <v>25400</v>
      </c>
      <c r="F25" s="211">
        <f>MROUND('Home Care data'!Q57,100)</f>
        <v>26500</v>
      </c>
      <c r="G25" s="211">
        <f>MROUND('Home Care data'!R57,100)</f>
        <v>27000</v>
      </c>
      <c r="H25" s="211">
        <f>MROUND('Home Care data'!S57,100)</f>
        <v>25700</v>
      </c>
    </row>
    <row r="26" spans="2:8" s="12" customFormat="1" ht="18.75" customHeight="1" x14ac:dyDescent="0.2">
      <c r="B26" s="12" t="s">
        <v>70</v>
      </c>
      <c r="C26" s="211">
        <f>MROUND('Home Care data'!N58,100)</f>
        <v>34700</v>
      </c>
      <c r="D26" s="211">
        <f>MROUND('Home Care data'!O58,100)</f>
        <v>29800</v>
      </c>
      <c r="E26" s="211">
        <f>MROUND('Home Care data'!P58,100)</f>
        <v>27200</v>
      </c>
      <c r="F26" s="211">
        <f>MROUND('Home Care data'!Q58,100)</f>
        <v>27400</v>
      </c>
      <c r="G26" s="211">
        <f>MROUND('Home Care data'!R58,100)</f>
        <v>29800</v>
      </c>
      <c r="H26" s="211">
        <f>MROUND('Home Care data'!S58,100)</f>
        <v>32000</v>
      </c>
    </row>
    <row r="27" spans="2:8" s="12" customFormat="1" ht="18.75" customHeight="1" x14ac:dyDescent="0.2">
      <c r="B27" s="12" t="s">
        <v>71</v>
      </c>
      <c r="C27" s="211">
        <f>MROUND('Home Care data'!N59,100)</f>
        <v>1800</v>
      </c>
      <c r="D27" s="211">
        <f>MROUND('Home Care data'!O59,100)</f>
        <v>1600</v>
      </c>
      <c r="E27" s="211">
        <f>MROUND('Home Care data'!P59,100)</f>
        <v>1500</v>
      </c>
      <c r="F27" s="211">
        <f>MROUND('Home Care data'!Q59,100)</f>
        <v>1500</v>
      </c>
      <c r="G27" s="211">
        <f>MROUND('Home Care data'!R59,100)</f>
        <v>2600</v>
      </c>
      <c r="H27" s="211">
        <f>MROUND('Home Care data'!S59,100)</f>
        <v>2500</v>
      </c>
    </row>
    <row r="28" spans="2:8" s="12" customFormat="1" ht="18.75" customHeight="1" x14ac:dyDescent="0.2">
      <c r="B28" s="12" t="s">
        <v>72</v>
      </c>
      <c r="C28" s="211">
        <f>MROUND('Home Care data'!N60,100)</f>
        <v>11600</v>
      </c>
      <c r="D28" s="211">
        <f>MROUND('Home Care data'!O60,100)</f>
        <v>11900</v>
      </c>
      <c r="E28" s="211">
        <f>MROUND('Home Care data'!P60,100)</f>
        <v>10700</v>
      </c>
      <c r="F28" s="211">
        <f>MROUND('Home Care data'!Q60,100)</f>
        <v>9400</v>
      </c>
      <c r="G28" s="211">
        <f>MROUND('Home Care data'!R60,100)</f>
        <v>10600</v>
      </c>
      <c r="H28" s="211">
        <f>MROUND('Home Care data'!S60,100)</f>
        <v>10600</v>
      </c>
    </row>
    <row r="29" spans="2:8" s="12" customFormat="1" ht="18.75" customHeight="1" x14ac:dyDescent="0.2">
      <c r="B29" s="12" t="s">
        <v>73</v>
      </c>
      <c r="C29" s="211">
        <f>MROUND('Home Care data'!N61,100)</f>
        <v>12700</v>
      </c>
      <c r="D29" s="211">
        <f>MROUND('Home Care data'!O61,100)</f>
        <v>25400</v>
      </c>
      <c r="E29" s="211">
        <f>MROUND('Home Care data'!P61,100)</f>
        <v>26800</v>
      </c>
      <c r="F29" s="211">
        <f>MROUND('Home Care data'!Q61,100)</f>
        <v>29100</v>
      </c>
      <c r="G29" s="211">
        <f>MROUND('Home Care data'!R61,100)</f>
        <v>30100</v>
      </c>
      <c r="H29" s="211">
        <f>MROUND('Home Care data'!S61,100)</f>
        <v>34600</v>
      </c>
    </row>
    <row r="30" spans="2:8" s="12" customFormat="1" ht="18.75" customHeight="1" x14ac:dyDescent="0.2">
      <c r="B30" s="12" t="s">
        <v>74</v>
      </c>
      <c r="C30" s="211">
        <f>MROUND('Home Care data'!N62,100)</f>
        <v>10900</v>
      </c>
      <c r="D30" s="211">
        <f>MROUND('Home Care data'!O62,100)</f>
        <v>9900</v>
      </c>
      <c r="E30" s="211">
        <f>MROUND('Home Care data'!P62,100)</f>
        <v>10700</v>
      </c>
      <c r="F30" s="211">
        <f>MROUND('Home Care data'!Q62,100)</f>
        <v>9900</v>
      </c>
      <c r="G30" s="211">
        <f>MROUND('Home Care data'!R62,100)</f>
        <v>9200</v>
      </c>
      <c r="H30" s="211">
        <f>MROUND('Home Care data'!S62,100)</f>
        <v>8400</v>
      </c>
    </row>
    <row r="31" spans="2:8" s="12" customFormat="1" ht="18.75" customHeight="1" x14ac:dyDescent="0.2">
      <c r="B31" s="12" t="s">
        <v>75</v>
      </c>
      <c r="C31" s="211">
        <f>MROUND('Home Care data'!N63,100)</f>
        <v>3300</v>
      </c>
      <c r="D31" s="211">
        <f>MROUND('Home Care data'!O63,100)</f>
        <v>3800</v>
      </c>
      <c r="E31" s="211">
        <f>MROUND('Home Care data'!P63,100)</f>
        <v>3100</v>
      </c>
      <c r="F31" s="211">
        <f>MROUND('Home Care data'!Q63,100)</f>
        <v>2700</v>
      </c>
      <c r="G31" s="211">
        <f>MROUND('Home Care data'!R63,100)</f>
        <v>2300</v>
      </c>
      <c r="H31" s="211">
        <f>MROUND('Home Care data'!S63,100)</f>
        <v>2600</v>
      </c>
    </row>
    <row r="32" spans="2:8" s="12" customFormat="1" ht="18.75" customHeight="1" x14ac:dyDescent="0.2">
      <c r="B32" s="12" t="s">
        <v>76</v>
      </c>
      <c r="C32" s="211">
        <f>MROUND('Home Care data'!N64,100)</f>
        <v>24600</v>
      </c>
      <c r="D32" s="211">
        <f>MROUND('Home Care data'!O64,100)</f>
        <v>26900</v>
      </c>
      <c r="E32" s="211">
        <f>MROUND('Home Care data'!P64,100)</f>
        <v>24800</v>
      </c>
      <c r="F32" s="211">
        <f>MROUND('Home Care data'!Q64,100)</f>
        <v>25400</v>
      </c>
      <c r="G32" s="211">
        <f>MROUND('Home Care data'!R64,100)</f>
        <v>21800</v>
      </c>
      <c r="H32" s="211">
        <f>MROUND('Home Care data'!S64,100)</f>
        <v>18400</v>
      </c>
    </row>
    <row r="33" spans="2:9" s="12" customFormat="1" ht="18.75" customHeight="1" x14ac:dyDescent="0.2">
      <c r="B33" s="12" t="s">
        <v>77</v>
      </c>
      <c r="C33" s="211">
        <f>MROUND('Home Care data'!N65,100)</f>
        <v>53700</v>
      </c>
      <c r="D33" s="211">
        <f>MROUND('Home Care data'!O65,100)</f>
        <v>52400</v>
      </c>
      <c r="E33" s="211">
        <f>MROUND('Home Care data'!P65,100)</f>
        <v>50900</v>
      </c>
      <c r="F33" s="211">
        <f>MROUND('Home Care data'!Q65,100)</f>
        <v>44300</v>
      </c>
      <c r="G33" s="211">
        <f>MROUND('Home Care data'!R65,100)</f>
        <v>43700</v>
      </c>
      <c r="H33" s="211">
        <f>MROUND('Home Care data'!S65,100)</f>
        <v>42600</v>
      </c>
    </row>
    <row r="34" spans="2:9" s="12" customFormat="1" ht="18.75" customHeight="1" x14ac:dyDescent="0.2">
      <c r="B34" s="12" t="s">
        <v>78</v>
      </c>
      <c r="C34" s="211">
        <f>MROUND('Home Care data'!N66,100)</f>
        <v>16000</v>
      </c>
      <c r="D34" s="211">
        <f>MROUND('Home Care data'!O66,100)</f>
        <v>17100</v>
      </c>
      <c r="E34" s="211">
        <f>MROUND('Home Care data'!P66,100)</f>
        <v>18400</v>
      </c>
      <c r="F34" s="211">
        <f>MROUND('Home Care data'!Q66,100)</f>
        <v>18800</v>
      </c>
      <c r="G34" s="211">
        <f>MROUND('Home Care data'!R66,100)</f>
        <v>18600</v>
      </c>
      <c r="H34" s="211">
        <f>MROUND('Home Care data'!S66,100)</f>
        <v>18900</v>
      </c>
    </row>
    <row r="35" spans="2:9" s="12" customFormat="1" ht="18.75" customHeight="1" x14ac:dyDescent="0.2">
      <c r="B35" s="12" t="s">
        <v>79</v>
      </c>
      <c r="C35" s="211">
        <f>MROUND('Home Care data'!N67,100)</f>
        <v>12600</v>
      </c>
      <c r="D35" s="211">
        <f>MROUND('Home Care data'!O67,100)</f>
        <v>12000</v>
      </c>
      <c r="E35" s="211">
        <f>MROUND('Home Care data'!P67,100)</f>
        <v>12800</v>
      </c>
      <c r="F35" s="211">
        <f>MROUND('Home Care data'!Q67,100)</f>
        <v>11500</v>
      </c>
      <c r="G35" s="211">
        <f>MROUND('Home Care data'!R67,100)</f>
        <v>11700</v>
      </c>
      <c r="H35" s="211">
        <f>MROUND('Home Care data'!S67,100)</f>
        <v>10500</v>
      </c>
    </row>
    <row r="36" spans="2:9" s="12" customFormat="1" ht="18.75" customHeight="1" x14ac:dyDescent="0.2">
      <c r="B36" s="12" t="s">
        <v>80</v>
      </c>
      <c r="C36" s="211">
        <f>MROUND('Home Care data'!N68,100)</f>
        <v>14600</v>
      </c>
      <c r="D36" s="211">
        <f>MROUND('Home Care data'!O68,100)</f>
        <v>14300</v>
      </c>
      <c r="E36" s="211">
        <f>MROUND('Home Care data'!P68,100)</f>
        <v>15600</v>
      </c>
      <c r="F36" s="211">
        <f>MROUND('Home Care data'!Q68,100)</f>
        <v>16800</v>
      </c>
      <c r="G36" s="211">
        <f>MROUND('Home Care data'!R68,100)</f>
        <v>18500</v>
      </c>
      <c r="H36" s="211">
        <f>MROUND('Home Care data'!S68,100)</f>
        <v>18800</v>
      </c>
    </row>
    <row r="37" spans="2:9" s="12" customFormat="1" ht="18.75" customHeight="1" x14ac:dyDescent="0.2">
      <c r="B37" s="183" t="s">
        <v>24</v>
      </c>
      <c r="C37" s="212">
        <f>MROUND('Home Care data'!N69,100)</f>
        <v>632200</v>
      </c>
      <c r="D37" s="212">
        <f>MROUND('Home Care data'!O69,100)</f>
        <v>607400</v>
      </c>
      <c r="E37" s="212">
        <f>MROUND('Home Care data'!P69,100)</f>
        <v>627400</v>
      </c>
      <c r="F37" s="212">
        <f>MROUND('Home Care data'!Q69,100)</f>
        <v>631100</v>
      </c>
      <c r="G37" s="212">
        <f>MROUND('Home Care data'!R69,100)</f>
        <v>678900</v>
      </c>
      <c r="H37" s="212">
        <f>MROUND('Home Care data'!S69,100)</f>
        <v>706000</v>
      </c>
    </row>
    <row r="38" spans="2:9" ht="16.5" customHeight="1" x14ac:dyDescent="0.25">
      <c r="G38" s="8"/>
      <c r="H38" s="8"/>
      <c r="I38" s="8"/>
    </row>
    <row r="39" spans="2:9" ht="16.5" customHeight="1" x14ac:dyDescent="0.25">
      <c r="B39" s="7" t="s">
        <v>875</v>
      </c>
    </row>
    <row r="41" spans="2:9" x14ac:dyDescent="0.25">
      <c r="B41" s="7" t="s">
        <v>685</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B1:N42"/>
  <sheetViews>
    <sheetView zoomScale="85" zoomScaleNormal="85" workbookViewId="0"/>
  </sheetViews>
  <sheetFormatPr defaultRowHeight="15.75" x14ac:dyDescent="0.25"/>
  <cols>
    <col min="1" max="1" width="1.5703125" style="7" customWidth="1"/>
    <col min="2" max="2" width="24.140625" style="7" customWidth="1"/>
    <col min="3" max="12" width="11" style="7" customWidth="1"/>
    <col min="13" max="16384" width="9.140625" style="7"/>
  </cols>
  <sheetData>
    <row r="1" spans="2:12" ht="21" customHeight="1" x14ac:dyDescent="0.25">
      <c r="B1" s="178" t="s">
        <v>728</v>
      </c>
    </row>
    <row r="2" spans="2:12" ht="21" customHeight="1" x14ac:dyDescent="0.25">
      <c r="B2" s="178"/>
    </row>
    <row r="3" spans="2:12" ht="16.5" customHeight="1" x14ac:dyDescent="0.25"/>
    <row r="4" spans="2:12" s="12" customFormat="1" ht="18.75" customHeight="1" x14ac:dyDescent="0.2">
      <c r="C4" s="214" t="s">
        <v>640</v>
      </c>
      <c r="D4" s="214" t="s">
        <v>641</v>
      </c>
      <c r="E4" s="214" t="s">
        <v>642</v>
      </c>
      <c r="F4" s="214" t="s">
        <v>643</v>
      </c>
      <c r="G4" s="214" t="s">
        <v>644</v>
      </c>
      <c r="H4" s="214" t="s">
        <v>645</v>
      </c>
      <c r="I4" s="214" t="s">
        <v>646</v>
      </c>
      <c r="J4" s="214" t="s">
        <v>634</v>
      </c>
      <c r="K4" s="214" t="s">
        <v>633</v>
      </c>
      <c r="L4" s="214" t="s">
        <v>703</v>
      </c>
    </row>
    <row r="5" spans="2:12" s="12" customFormat="1" ht="18.75" customHeight="1" x14ac:dyDescent="0.2">
      <c r="B5" s="12" t="s">
        <v>49</v>
      </c>
      <c r="C5" s="211">
        <f>IF('Direct Payments data'!H3="*","*",MROUND('Direct Payments data'!H3,10))</f>
        <v>60</v>
      </c>
      <c r="D5" s="211">
        <f>IF('Direct Payments data'!I3="*","*",MROUND('Direct Payments data'!I3,10))</f>
        <v>100</v>
      </c>
      <c r="E5" s="211">
        <f>IF('Direct Payments data'!J3="*","*",MROUND('Direct Payments data'!J3,10))</f>
        <v>110</v>
      </c>
      <c r="F5" s="211">
        <f>IF('Direct Payments data'!K3="*","*",MROUND('Direct Payments data'!K3,10))</f>
        <v>100</v>
      </c>
      <c r="G5" s="211">
        <f>IF('Direct Payments data'!L3="*","*",MROUND('Direct Payments data'!L3,10))</f>
        <v>130</v>
      </c>
      <c r="H5" s="211">
        <f>IF('Direct Payments data'!M3="*","*",MROUND('Direct Payments data'!M3,10))</f>
        <v>160</v>
      </c>
      <c r="I5" s="211">
        <f>IF('Direct Payments data'!N3="*","*",MROUND('Direct Payments data'!N3,10))</f>
        <v>190</v>
      </c>
      <c r="J5" s="211">
        <f>IF('Direct Payments data'!O3="*","*",MROUND('Direct Payments data'!O3,10))</f>
        <v>230</v>
      </c>
      <c r="K5" s="211">
        <f>IF('Direct Payments data'!P3="*","*",MROUND('Direct Payments data'!P3,10))</f>
        <v>260</v>
      </c>
      <c r="L5" s="211">
        <f>IF('Direct Payments data'!Q3="*","*",MROUND('Direct Payments data'!Q3,10))</f>
        <v>310</v>
      </c>
    </row>
    <row r="6" spans="2:12" s="12" customFormat="1" ht="18.75" customHeight="1" x14ac:dyDescent="0.2">
      <c r="B6" s="12" t="s">
        <v>50</v>
      </c>
      <c r="C6" s="211">
        <f>IF('Direct Payments data'!H4="*","*",MROUND('Direct Payments data'!H4,10))</f>
        <v>60</v>
      </c>
      <c r="D6" s="211">
        <f>IF('Direct Payments data'!I4="*","*",MROUND('Direct Payments data'!I4,10))</f>
        <v>100</v>
      </c>
      <c r="E6" s="211">
        <f>IF('Direct Payments data'!J4="*","*",MROUND('Direct Payments data'!J4,10))</f>
        <v>130</v>
      </c>
      <c r="F6" s="211">
        <f>IF('Direct Payments data'!K4="*","*",MROUND('Direct Payments data'!K4,10))</f>
        <v>190</v>
      </c>
      <c r="G6" s="211">
        <f>IF('Direct Payments data'!L4="*","*",MROUND('Direct Payments data'!L4,10))</f>
        <v>200</v>
      </c>
      <c r="H6" s="211">
        <f>IF('Direct Payments data'!M4="*","*",MROUND('Direct Payments data'!M4,10))</f>
        <v>200</v>
      </c>
      <c r="I6" s="211">
        <f>IF('Direct Payments data'!N4="*","*",MROUND('Direct Payments data'!N4,10))</f>
        <v>240</v>
      </c>
      <c r="J6" s="211">
        <f>IF('Direct Payments data'!O4="*","*",MROUND('Direct Payments data'!O4,10))</f>
        <v>290</v>
      </c>
      <c r="K6" s="211">
        <f>IF('Direct Payments data'!P4="*","*",MROUND('Direct Payments data'!P4,10))</f>
        <v>370</v>
      </c>
      <c r="L6" s="211">
        <f>IF('Direct Payments data'!Q4="*","*",MROUND('Direct Payments data'!Q4,10))</f>
        <v>270</v>
      </c>
    </row>
    <row r="7" spans="2:12" s="12" customFormat="1" ht="18.75" customHeight="1" x14ac:dyDescent="0.2">
      <c r="B7" s="12" t="s">
        <v>51</v>
      </c>
      <c r="C7" s="211">
        <f>IF('Direct Payments data'!H5="*","*",MROUND('Direct Payments data'!H5,10))</f>
        <v>40</v>
      </c>
      <c r="D7" s="211">
        <f>IF('Direct Payments data'!I5="*","*",MROUND('Direct Payments data'!I5,10))</f>
        <v>40</v>
      </c>
      <c r="E7" s="211">
        <f>IF('Direct Payments data'!J5="*","*",MROUND('Direct Payments data'!J5,10))</f>
        <v>50</v>
      </c>
      <c r="F7" s="211">
        <f>IF('Direct Payments data'!K5="*","*",MROUND('Direct Payments data'!K5,10))</f>
        <v>50</v>
      </c>
      <c r="G7" s="211">
        <f>IF('Direct Payments data'!L5="*","*",MROUND('Direct Payments data'!L5,10))</f>
        <v>60</v>
      </c>
      <c r="H7" s="211">
        <f>IF('Direct Payments data'!M5="*","*",MROUND('Direct Payments data'!M5,10))</f>
        <v>60</v>
      </c>
      <c r="I7" s="211">
        <f>IF('Direct Payments data'!N5="*","*",MROUND('Direct Payments data'!N5,10))</f>
        <v>60</v>
      </c>
      <c r="J7" s="211">
        <f>IF('Direct Payments data'!O5="*","*",MROUND('Direct Payments data'!O5,10))</f>
        <v>30</v>
      </c>
      <c r="K7" s="211">
        <f>IF('Direct Payments data'!P5="*","*",MROUND('Direct Payments data'!P5,10))</f>
        <v>80</v>
      </c>
      <c r="L7" s="211">
        <f>IF('Direct Payments data'!Q5="*","*",MROUND('Direct Payments data'!Q5,10))</f>
        <v>100</v>
      </c>
    </row>
    <row r="8" spans="2:12" s="12" customFormat="1" ht="18.75" customHeight="1" x14ac:dyDescent="0.2">
      <c r="B8" s="12" t="s">
        <v>52</v>
      </c>
      <c r="C8" s="211">
        <f>IF('Direct Payments data'!H6="*","*",MROUND('Direct Payments data'!H6,10))</f>
        <v>80</v>
      </c>
      <c r="D8" s="211">
        <f>IF('Direct Payments data'!I6="*","*",MROUND('Direct Payments data'!I6,10))</f>
        <v>90</v>
      </c>
      <c r="E8" s="211">
        <f>IF('Direct Payments data'!J6="*","*",MROUND('Direct Payments data'!J6,10))</f>
        <v>100</v>
      </c>
      <c r="F8" s="211">
        <f>IF('Direct Payments data'!K6="*","*",MROUND('Direct Payments data'!K6,10))</f>
        <v>130</v>
      </c>
      <c r="G8" s="211">
        <f>IF('Direct Payments data'!L6="*","*",MROUND('Direct Payments data'!L6,10))</f>
        <v>150</v>
      </c>
      <c r="H8" s="211">
        <f>IF('Direct Payments data'!M6="*","*",MROUND('Direct Payments data'!M6,10))</f>
        <v>150</v>
      </c>
      <c r="I8" s="211">
        <f>IF('Direct Payments data'!N6="*","*",MROUND('Direct Payments data'!N6,10))</f>
        <v>150</v>
      </c>
      <c r="J8" s="211">
        <f>IF('Direct Payments data'!O6="*","*",MROUND('Direct Payments data'!O6,10))</f>
        <v>140</v>
      </c>
      <c r="K8" s="211">
        <f>IF('Direct Payments data'!P6="*","*",MROUND('Direct Payments data'!P6,10))</f>
        <v>130</v>
      </c>
      <c r="L8" s="211">
        <f>IF('Direct Payments data'!Q6="*","*",MROUND('Direct Payments data'!Q6,10))</f>
        <v>130</v>
      </c>
    </row>
    <row r="9" spans="2:12" s="12" customFormat="1" ht="18.75" customHeight="1" x14ac:dyDescent="0.2">
      <c r="B9" s="12" t="s">
        <v>53</v>
      </c>
      <c r="C9" s="211">
        <f>IF('Direct Payments data'!H7="*","*",MROUND('Direct Payments data'!H7,10))</f>
        <v>30</v>
      </c>
      <c r="D9" s="211">
        <f>IF('Direct Payments data'!I7="*","*",MROUND('Direct Payments data'!I7,10))</f>
        <v>30</v>
      </c>
      <c r="E9" s="211">
        <f>IF('Direct Payments data'!J7="*","*",MROUND('Direct Payments data'!J7,10))</f>
        <v>20</v>
      </c>
      <c r="F9" s="211">
        <f>IF('Direct Payments data'!K7="*","*",MROUND('Direct Payments data'!K7,10))</f>
        <v>30</v>
      </c>
      <c r="G9" s="211">
        <f>IF('Direct Payments data'!L7="*","*",MROUND('Direct Payments data'!L7,10))</f>
        <v>40</v>
      </c>
      <c r="H9" s="211">
        <f>IF('Direct Payments data'!M7="*","*",MROUND('Direct Payments data'!M7,10))</f>
        <v>40</v>
      </c>
      <c r="I9" s="211">
        <f>IF('Direct Payments data'!N7="*","*",MROUND('Direct Payments data'!N7,10))</f>
        <v>40</v>
      </c>
      <c r="J9" s="211">
        <f>IF('Direct Payments data'!O7="*","*",MROUND('Direct Payments data'!O7,10))</f>
        <v>40</v>
      </c>
      <c r="K9" s="211">
        <f>IF('Direct Payments data'!P7="*","*",MROUND('Direct Payments data'!P7,10))</f>
        <v>40</v>
      </c>
      <c r="L9" s="211">
        <f>IF('Direct Payments data'!Q7="*","*",MROUND('Direct Payments data'!Q7,10))</f>
        <v>50</v>
      </c>
    </row>
    <row r="10" spans="2:12" s="12" customFormat="1" ht="18.75" customHeight="1" x14ac:dyDescent="0.2">
      <c r="B10" s="12" t="s">
        <v>54</v>
      </c>
      <c r="C10" s="211">
        <f>IF('Direct Payments data'!H8="*","*",MROUND('Direct Payments data'!H8,10))</f>
        <v>120</v>
      </c>
      <c r="D10" s="211">
        <f>IF('Direct Payments data'!I8="*","*",MROUND('Direct Payments data'!I8,10))</f>
        <v>140</v>
      </c>
      <c r="E10" s="211">
        <f>IF('Direct Payments data'!J8="*","*",MROUND('Direct Payments data'!J8,10))</f>
        <v>160</v>
      </c>
      <c r="F10" s="211">
        <f>IF('Direct Payments data'!K8="*","*",MROUND('Direct Payments data'!K8,10))</f>
        <v>170</v>
      </c>
      <c r="G10" s="211">
        <f>IF('Direct Payments data'!L8="*","*",MROUND('Direct Payments data'!L8,10))</f>
        <v>160</v>
      </c>
      <c r="H10" s="211">
        <f>IF('Direct Payments data'!M8="*","*",MROUND('Direct Payments data'!M8,10))</f>
        <v>170</v>
      </c>
      <c r="I10" s="211">
        <f>IF('Direct Payments data'!N8="*","*",MROUND('Direct Payments data'!N8,10))</f>
        <v>240</v>
      </c>
      <c r="J10" s="211">
        <f>IF('Direct Payments data'!O8="*","*",MROUND('Direct Payments data'!O8,10))</f>
        <v>280</v>
      </c>
      <c r="K10" s="211">
        <f>IF('Direct Payments data'!P8="*","*",MROUND('Direct Payments data'!P8,10))</f>
        <v>150</v>
      </c>
      <c r="L10" s="211">
        <f>IF('Direct Payments data'!Q8="*","*",MROUND('Direct Payments data'!Q8,10))</f>
        <v>310</v>
      </c>
    </row>
    <row r="11" spans="2:12" s="12" customFormat="1" ht="18.75" customHeight="1" x14ac:dyDescent="0.2">
      <c r="B11" s="12" t="s">
        <v>55</v>
      </c>
      <c r="C11" s="211">
        <f>IF('Direct Payments data'!H9="*","*",MROUND('Direct Payments data'!H9,10))</f>
        <v>30</v>
      </c>
      <c r="D11" s="211">
        <f>IF('Direct Payments data'!I9="*","*",MROUND('Direct Payments data'!I9,10))</f>
        <v>40</v>
      </c>
      <c r="E11" s="211">
        <f>IF('Direct Payments data'!J9="*","*",MROUND('Direct Payments data'!J9,10))</f>
        <v>40</v>
      </c>
      <c r="F11" s="211">
        <f>IF('Direct Payments data'!K9="*","*",MROUND('Direct Payments data'!K9,10))</f>
        <v>50</v>
      </c>
      <c r="G11" s="211">
        <f>IF('Direct Payments data'!L9="*","*",MROUND('Direct Payments data'!L9,10))</f>
        <v>60</v>
      </c>
      <c r="H11" s="211">
        <f>IF('Direct Payments data'!M9="*","*",MROUND('Direct Payments data'!M9,10))</f>
        <v>50</v>
      </c>
      <c r="I11" s="211">
        <f>IF('Direct Payments data'!N9="*","*",MROUND('Direct Payments data'!N9,10))</f>
        <v>50</v>
      </c>
      <c r="J11" s="211">
        <f>IF('Direct Payments data'!O9="*","*",MROUND('Direct Payments data'!O9,10))</f>
        <v>50</v>
      </c>
      <c r="K11" s="211">
        <f>IF('Direct Payments data'!P9="*","*",MROUND('Direct Payments data'!P9,10))</f>
        <v>50</v>
      </c>
      <c r="L11" s="211">
        <f>IF('Direct Payments data'!Q9="*","*",MROUND('Direct Payments data'!Q9,10))</f>
        <v>50</v>
      </c>
    </row>
    <row r="12" spans="2:12" s="12" customFormat="1" ht="18.75" customHeight="1" x14ac:dyDescent="0.2">
      <c r="B12" s="12" t="s">
        <v>56</v>
      </c>
      <c r="C12" s="211">
        <f>IF('Direct Payments data'!H10="*","*",MROUND('Direct Payments data'!H10,10))</f>
        <v>40</v>
      </c>
      <c r="D12" s="211">
        <f>IF('Direct Payments data'!I10="*","*",MROUND('Direct Payments data'!I10,10))</f>
        <v>50</v>
      </c>
      <c r="E12" s="211">
        <f>IF('Direct Payments data'!J10="*","*",MROUND('Direct Payments data'!J10,10))</f>
        <v>60</v>
      </c>
      <c r="F12" s="211">
        <f>IF('Direct Payments data'!K10="*","*",MROUND('Direct Payments data'!K10,10))</f>
        <v>70</v>
      </c>
      <c r="G12" s="211">
        <f>IF('Direct Payments data'!L10="*","*",MROUND('Direct Payments data'!L10,10))</f>
        <v>70</v>
      </c>
      <c r="H12" s="211">
        <f>IF('Direct Payments data'!M10="*","*",MROUND('Direct Payments data'!M10,10))</f>
        <v>90</v>
      </c>
      <c r="I12" s="211">
        <f>IF('Direct Payments data'!N10="*","*",MROUND('Direct Payments data'!N10,10))</f>
        <v>120</v>
      </c>
      <c r="J12" s="211">
        <f>IF('Direct Payments data'!O10="*","*",MROUND('Direct Payments data'!O10,10))</f>
        <v>130</v>
      </c>
      <c r="K12" s="211">
        <f>IF('Direct Payments data'!P10="*","*",MROUND('Direct Payments data'!P10,10))</f>
        <v>160</v>
      </c>
      <c r="L12" s="211">
        <f>IF('Direct Payments data'!Q10="*","*",MROUND('Direct Payments data'!Q10,10))</f>
        <v>190</v>
      </c>
    </row>
    <row r="13" spans="2:12" s="12" customFormat="1" ht="18.75" customHeight="1" x14ac:dyDescent="0.2">
      <c r="B13" s="12" t="s">
        <v>57</v>
      </c>
      <c r="C13" s="211">
        <f>IF('Direct Payments data'!H11="*","*",MROUND('Direct Payments data'!H11,10))</f>
        <v>20</v>
      </c>
      <c r="D13" s="211">
        <f>IF('Direct Payments data'!I11="*","*",MROUND('Direct Payments data'!I11,10))</f>
        <v>20</v>
      </c>
      <c r="E13" s="211">
        <f>IF('Direct Payments data'!J11="*","*",MROUND('Direct Payments data'!J11,10))</f>
        <v>40</v>
      </c>
      <c r="F13" s="211">
        <f>IF('Direct Payments data'!K11="*","*",MROUND('Direct Payments data'!K11,10))</f>
        <v>60</v>
      </c>
      <c r="G13" s="211">
        <f>IF('Direct Payments data'!L11="*","*",MROUND('Direct Payments data'!L11,10))</f>
        <v>80</v>
      </c>
      <c r="H13" s="211">
        <f>IF('Direct Payments data'!M11="*","*",MROUND('Direct Payments data'!M11,10))</f>
        <v>120</v>
      </c>
      <c r="I13" s="211">
        <f>IF('Direct Payments data'!N11="*","*",MROUND('Direct Payments data'!N11,10))</f>
        <v>140</v>
      </c>
      <c r="J13" s="211">
        <f>IF('Direct Payments data'!O11="*","*",MROUND('Direct Payments data'!O11,10))</f>
        <v>180</v>
      </c>
      <c r="K13" s="211">
        <f>IF('Direct Payments data'!P11="*","*",MROUND('Direct Payments data'!P11,10))</f>
        <v>200</v>
      </c>
      <c r="L13" s="211">
        <f>IF('Direct Payments data'!Q11="*","*",MROUND('Direct Payments data'!Q11,10))</f>
        <v>210</v>
      </c>
    </row>
    <row r="14" spans="2:12" s="12" customFormat="1" ht="18.75" customHeight="1" x14ac:dyDescent="0.2">
      <c r="B14" s="12" t="s">
        <v>58</v>
      </c>
      <c r="C14" s="211">
        <f>IF('Direct Payments data'!H12="*","*",MROUND('Direct Payments data'!H12,10))</f>
        <v>30</v>
      </c>
      <c r="D14" s="211">
        <f>IF('Direct Payments data'!I12="*","*",MROUND('Direct Payments data'!I12,10))</f>
        <v>30</v>
      </c>
      <c r="E14" s="211">
        <f>IF('Direct Payments data'!J12="*","*",MROUND('Direct Payments data'!J12,10))</f>
        <v>50</v>
      </c>
      <c r="F14" s="211">
        <f>IF('Direct Payments data'!K12="*","*",MROUND('Direct Payments data'!K12,10))</f>
        <v>60</v>
      </c>
      <c r="G14" s="211">
        <f>IF('Direct Payments data'!L12="*","*",MROUND('Direct Payments data'!L12,10))</f>
        <v>160</v>
      </c>
      <c r="H14" s="211">
        <f>IF('Direct Payments data'!M12="*","*",MROUND('Direct Payments data'!M12,10))</f>
        <v>160</v>
      </c>
      <c r="I14" s="211">
        <f>IF('Direct Payments data'!N12="*","*",MROUND('Direct Payments data'!N12,10))</f>
        <v>190</v>
      </c>
      <c r="J14" s="211">
        <f>IF('Direct Payments data'!O12="*","*",MROUND('Direct Payments data'!O12,10))</f>
        <v>160</v>
      </c>
      <c r="K14" s="211">
        <f>IF('Direct Payments data'!P12="*","*",MROUND('Direct Payments data'!P12,10))</f>
        <v>160</v>
      </c>
      <c r="L14" s="211">
        <f>IF('Direct Payments data'!Q12="*","*",MROUND('Direct Payments data'!Q12,10))</f>
        <v>40</v>
      </c>
    </row>
    <row r="15" spans="2:12" s="12" customFormat="1" ht="18.75" customHeight="1" x14ac:dyDescent="0.2">
      <c r="B15" s="12" t="s">
        <v>733</v>
      </c>
      <c r="C15" s="211">
        <f>IF('Direct Payments data'!H13="*","*",MROUND('Direct Payments data'!H13,10))</f>
        <v>20</v>
      </c>
      <c r="D15" s="211">
        <f>IF('Direct Payments data'!I13="*","*",MROUND('Direct Payments data'!I13,10))</f>
        <v>20</v>
      </c>
      <c r="E15" s="211">
        <f>IF('Direct Payments data'!J13="*","*",MROUND('Direct Payments data'!J13,10))</f>
        <v>40</v>
      </c>
      <c r="F15" s="211">
        <f>IF('Direct Payments data'!K13="*","*",MROUND('Direct Payments data'!K13,10))</f>
        <v>40</v>
      </c>
      <c r="G15" s="211">
        <f>IF('Direct Payments data'!L13="*","*",MROUND('Direct Payments data'!L13,10))</f>
        <v>60</v>
      </c>
      <c r="H15" s="211">
        <f>IF('Direct Payments data'!M13="*","*",MROUND('Direct Payments data'!M13,10))</f>
        <v>60</v>
      </c>
      <c r="I15" s="211">
        <f>IF('Direct Payments data'!N13="*","*",MROUND('Direct Payments data'!N13,10))</f>
        <v>100</v>
      </c>
      <c r="J15" s="211">
        <f>IF('Direct Payments data'!O13="*","*",MROUND('Direct Payments data'!O13,10))</f>
        <v>190</v>
      </c>
      <c r="K15" s="211">
        <f>IF('Direct Payments data'!P13="*","*",MROUND('Direct Payments data'!P13,10))</f>
        <v>230</v>
      </c>
      <c r="L15" s="320" t="s">
        <v>121</v>
      </c>
    </row>
    <row r="16" spans="2:12" s="12" customFormat="1" ht="18.75" customHeight="1" x14ac:dyDescent="0.2">
      <c r="B16" s="12" t="s">
        <v>60</v>
      </c>
      <c r="C16" s="211">
        <f>IF('Direct Payments data'!H14="*","*",MROUND('Direct Payments data'!H14,10))</f>
        <v>150</v>
      </c>
      <c r="D16" s="211">
        <f>IF('Direct Payments data'!I14="*","*",MROUND('Direct Payments data'!I14,10))</f>
        <v>200</v>
      </c>
      <c r="E16" s="211">
        <f>IF('Direct Payments data'!J14="*","*",MROUND('Direct Payments data'!J14,10))</f>
        <v>270</v>
      </c>
      <c r="F16" s="211">
        <f>IF('Direct Payments data'!K14="*","*",MROUND('Direct Payments data'!K14,10))</f>
        <v>380</v>
      </c>
      <c r="G16" s="211">
        <f>IF('Direct Payments data'!L14="*","*",MROUND('Direct Payments data'!L14,10))</f>
        <v>450</v>
      </c>
      <c r="H16" s="211">
        <f>IF('Direct Payments data'!M14="*","*",MROUND('Direct Payments data'!M14,10))</f>
        <v>680</v>
      </c>
      <c r="I16" s="211">
        <f>IF('Direct Payments data'!N14="*","*",MROUND('Direct Payments data'!N14,10))</f>
        <v>830</v>
      </c>
      <c r="J16" s="211">
        <f>IF('Direct Payments data'!O14="*","*",MROUND('Direct Payments data'!O14,10))</f>
        <v>950</v>
      </c>
      <c r="K16" s="211">
        <f>IF('Direct Payments data'!P14="*","*",MROUND('Direct Payments data'!P14,10))</f>
        <v>1000</v>
      </c>
      <c r="L16" s="211">
        <f>IF('Direct Payments data'!Q14="*","*",MROUND('Direct Payments data'!Q14,10))</f>
        <v>1260</v>
      </c>
    </row>
    <row r="17" spans="2:12" s="12" customFormat="1" ht="18.75" customHeight="1" x14ac:dyDescent="0.2">
      <c r="B17" s="12" t="s">
        <v>61</v>
      </c>
      <c r="C17" s="211">
        <f>IF('Direct Payments data'!H15="*","*",MROUND('Direct Payments data'!H15,10))</f>
        <v>10</v>
      </c>
      <c r="D17" s="211">
        <f>IF('Direct Payments data'!I15="*","*",MROUND('Direct Payments data'!I15,10))</f>
        <v>10</v>
      </c>
      <c r="E17" s="211">
        <f>IF('Direct Payments data'!J15="*","*",MROUND('Direct Payments data'!J15,10))</f>
        <v>10</v>
      </c>
      <c r="F17" s="211">
        <f>IF('Direct Payments data'!K15="*","*",MROUND('Direct Payments data'!K15,10))</f>
        <v>20</v>
      </c>
      <c r="G17" s="211">
        <f>IF('Direct Payments data'!L15="*","*",MROUND('Direct Payments data'!L15,10))</f>
        <v>20</v>
      </c>
      <c r="H17" s="211">
        <f>IF('Direct Payments data'!M15="*","*",MROUND('Direct Payments data'!M15,10))</f>
        <v>20</v>
      </c>
      <c r="I17" s="211">
        <f>IF('Direct Payments data'!N15="*","*",MROUND('Direct Payments data'!N15,10))</f>
        <v>20</v>
      </c>
      <c r="J17" s="211">
        <f>IF('Direct Payments data'!O15="*","*",MROUND('Direct Payments data'!O15,10))</f>
        <v>30</v>
      </c>
      <c r="K17" s="211">
        <f>IF('Direct Payments data'!P15="*","*",MROUND('Direct Payments data'!P15,10))</f>
        <v>60</v>
      </c>
      <c r="L17" s="211">
        <f>IF('Direct Payments data'!Q15="*","*",MROUND('Direct Payments data'!Q15,10))</f>
        <v>90</v>
      </c>
    </row>
    <row r="18" spans="2:12" s="12" customFormat="1" ht="18.75" customHeight="1" x14ac:dyDescent="0.2">
      <c r="B18" s="12" t="s">
        <v>62</v>
      </c>
      <c r="C18" s="211">
        <f>IF('Direct Payments data'!H16="*","*",MROUND('Direct Payments data'!H16,10))</f>
        <v>60</v>
      </c>
      <c r="D18" s="211">
        <f>IF('Direct Payments data'!I16="*","*",MROUND('Direct Payments data'!I16,10))</f>
        <v>60</v>
      </c>
      <c r="E18" s="211">
        <f>IF('Direct Payments data'!J16="*","*",MROUND('Direct Payments data'!J16,10))</f>
        <v>50</v>
      </c>
      <c r="F18" s="211">
        <f>IF('Direct Payments data'!K16="*","*",MROUND('Direct Payments data'!K16,10))</f>
        <v>50</v>
      </c>
      <c r="G18" s="211">
        <f>IF('Direct Payments data'!L16="*","*",MROUND('Direct Payments data'!L16,10))</f>
        <v>60</v>
      </c>
      <c r="H18" s="211">
        <f>IF('Direct Payments data'!M16="*","*",MROUND('Direct Payments data'!M16,10))</f>
        <v>120</v>
      </c>
      <c r="I18" s="211">
        <f>IF('Direct Payments data'!N16="*","*",MROUND('Direct Payments data'!N16,10))</f>
        <v>130</v>
      </c>
      <c r="J18" s="211">
        <f>IF('Direct Payments data'!O16="*","*",MROUND('Direct Payments data'!O16,10))</f>
        <v>60</v>
      </c>
      <c r="K18" s="211">
        <f>IF('Direct Payments data'!P16="*","*",MROUND('Direct Payments data'!P16,10))</f>
        <v>60</v>
      </c>
      <c r="L18" s="211">
        <f>IF('Direct Payments data'!Q16="*","*",MROUND('Direct Payments data'!Q16,10))</f>
        <v>40</v>
      </c>
    </row>
    <row r="19" spans="2:12" s="12" customFormat="1" ht="18.75" customHeight="1" x14ac:dyDescent="0.2">
      <c r="B19" s="12" t="s">
        <v>63</v>
      </c>
      <c r="C19" s="211">
        <f>IF('Direct Payments data'!H17="*","*",MROUND('Direct Payments data'!H17,10))</f>
        <v>260</v>
      </c>
      <c r="D19" s="211">
        <f>IF('Direct Payments data'!I17="*","*",MROUND('Direct Payments data'!I17,10))</f>
        <v>310</v>
      </c>
      <c r="E19" s="211">
        <f>IF('Direct Payments data'!J17="*","*",MROUND('Direct Payments data'!J17,10))</f>
        <v>330</v>
      </c>
      <c r="F19" s="211">
        <f>IF('Direct Payments data'!K17="*","*",MROUND('Direct Payments data'!K17,10))</f>
        <v>320</v>
      </c>
      <c r="G19" s="211">
        <f>IF('Direct Payments data'!L17="*","*",MROUND('Direct Payments data'!L17,10))</f>
        <v>300</v>
      </c>
      <c r="H19" s="211">
        <f>IF('Direct Payments data'!M17="*","*",MROUND('Direct Payments data'!M17,10))</f>
        <v>300</v>
      </c>
      <c r="I19" s="211">
        <f>IF('Direct Payments data'!N17="*","*",MROUND('Direct Payments data'!N17,10))</f>
        <v>310</v>
      </c>
      <c r="J19" s="211">
        <f>IF('Direct Payments data'!O17="*","*",MROUND('Direct Payments data'!O17,10))</f>
        <v>340</v>
      </c>
      <c r="K19" s="211">
        <f>IF('Direct Payments data'!P17="*","*",MROUND('Direct Payments data'!P17,10))</f>
        <v>360</v>
      </c>
      <c r="L19" s="211">
        <f>IF('Direct Payments data'!Q17="*","*",MROUND('Direct Payments data'!Q17,10))</f>
        <v>410</v>
      </c>
    </row>
    <row r="20" spans="2:12" s="12" customFormat="1" ht="18.75" customHeight="1" x14ac:dyDescent="0.2">
      <c r="B20" s="12" t="s">
        <v>64</v>
      </c>
      <c r="C20" s="211">
        <f>IF('Direct Payments data'!H18="*","*",MROUND('Direct Payments data'!H18,10))</f>
        <v>120</v>
      </c>
      <c r="D20" s="211">
        <f>IF('Direct Payments data'!I18="*","*",MROUND('Direct Payments data'!I18,10))</f>
        <v>190</v>
      </c>
      <c r="E20" s="211">
        <f>IF('Direct Payments data'!J18="*","*",MROUND('Direct Payments data'!J18,10))</f>
        <v>210</v>
      </c>
      <c r="F20" s="211">
        <f>IF('Direct Payments data'!K18="*","*",MROUND('Direct Payments data'!K18,10))</f>
        <v>220</v>
      </c>
      <c r="G20" s="211">
        <f>IF('Direct Payments data'!L18="*","*",MROUND('Direct Payments data'!L18,10))</f>
        <v>240</v>
      </c>
      <c r="H20" s="211">
        <f>IF('Direct Payments data'!M18="*","*",MROUND('Direct Payments data'!M18,10))</f>
        <v>250</v>
      </c>
      <c r="I20" s="211">
        <f>IF('Direct Payments data'!N18="*","*",MROUND('Direct Payments data'!N18,10))</f>
        <v>310</v>
      </c>
      <c r="J20" s="211">
        <f>IF('Direct Payments data'!O18="*","*",MROUND('Direct Payments data'!O18,10))</f>
        <v>370</v>
      </c>
      <c r="K20" s="211">
        <f>IF('Direct Payments data'!P18="*","*",MROUND('Direct Payments data'!P18,10))</f>
        <v>430</v>
      </c>
      <c r="L20" s="211">
        <f>IF('Direct Payments data'!Q18="*","*",MROUND('Direct Payments data'!Q18,10))</f>
        <v>390</v>
      </c>
    </row>
    <row r="21" spans="2:12" s="12" customFormat="1" ht="18.75" customHeight="1" x14ac:dyDescent="0.2">
      <c r="B21" s="12" t="s">
        <v>65</v>
      </c>
      <c r="C21" s="211">
        <f>IF('Direct Payments data'!H19="*","*",MROUND('Direct Payments data'!H19,10))</f>
        <v>190</v>
      </c>
      <c r="D21" s="211">
        <f>IF('Direct Payments data'!I19="*","*",MROUND('Direct Payments data'!I19,10))</f>
        <v>190</v>
      </c>
      <c r="E21" s="211">
        <f>IF('Direct Payments data'!J19="*","*",MROUND('Direct Payments data'!J19,10))</f>
        <v>180</v>
      </c>
      <c r="F21" s="211">
        <f>IF('Direct Payments data'!K19="*","*",MROUND('Direct Payments data'!K19,10))</f>
        <v>170</v>
      </c>
      <c r="G21" s="211">
        <f>IF('Direct Payments data'!L19="*","*",MROUND('Direct Payments data'!L19,10))</f>
        <v>190</v>
      </c>
      <c r="H21" s="211">
        <f>IF('Direct Payments data'!M19="*","*",MROUND('Direct Payments data'!M19,10))</f>
        <v>250</v>
      </c>
      <c r="I21" s="211">
        <f>IF('Direct Payments data'!N19="*","*",MROUND('Direct Payments data'!N19,10))</f>
        <v>280</v>
      </c>
      <c r="J21" s="211">
        <f>IF('Direct Payments data'!O19="*","*",MROUND('Direct Payments data'!O19,10))</f>
        <v>300</v>
      </c>
      <c r="K21" s="211">
        <f>IF('Direct Payments data'!P19="*","*",MROUND('Direct Payments data'!P19,10))</f>
        <v>310</v>
      </c>
      <c r="L21" s="211">
        <f>IF('Direct Payments data'!Q19="*","*",MROUND('Direct Payments data'!Q19,10))</f>
        <v>440</v>
      </c>
    </row>
    <row r="22" spans="2:12" s="12" customFormat="1" ht="18.75" customHeight="1" x14ac:dyDescent="0.2">
      <c r="B22" s="12" t="s">
        <v>66</v>
      </c>
      <c r="C22" s="211">
        <f>IF('Direct Payments data'!H20="*","*",MROUND('Direct Payments data'!H20,10))</f>
        <v>10</v>
      </c>
      <c r="D22" s="211">
        <f>IF('Direct Payments data'!I20="*","*",MROUND('Direct Payments data'!I20,10))</f>
        <v>10</v>
      </c>
      <c r="E22" s="211">
        <f>IF('Direct Payments data'!J20="*","*",MROUND('Direct Payments data'!J20,10))</f>
        <v>20</v>
      </c>
      <c r="F22" s="211">
        <f>IF('Direct Payments data'!K20="*","*",MROUND('Direct Payments data'!K20,10))</f>
        <v>20</v>
      </c>
      <c r="G22" s="211">
        <f>IF('Direct Payments data'!L20="*","*",MROUND('Direct Payments data'!L20,10))</f>
        <v>20</v>
      </c>
      <c r="H22" s="211">
        <f>IF('Direct Payments data'!M20="*","*",MROUND('Direct Payments data'!M20,10))</f>
        <v>70</v>
      </c>
      <c r="I22" s="211">
        <f>IF('Direct Payments data'!N20="*","*",MROUND('Direct Payments data'!N20,10))</f>
        <v>80</v>
      </c>
      <c r="J22" s="211">
        <f>IF('Direct Payments data'!O20="*","*",MROUND('Direct Payments data'!O20,10))</f>
        <v>90</v>
      </c>
      <c r="K22" s="211">
        <f>IF('Direct Payments data'!P20="*","*",MROUND('Direct Payments data'!P20,10))</f>
        <v>90</v>
      </c>
      <c r="L22" s="211">
        <f>IF('Direct Payments data'!Q20="*","*",MROUND('Direct Payments data'!Q20,10))</f>
        <v>70</v>
      </c>
    </row>
    <row r="23" spans="2:12" s="12" customFormat="1" ht="18.75" customHeight="1" x14ac:dyDescent="0.2">
      <c r="B23" s="12" t="s">
        <v>67</v>
      </c>
      <c r="C23" s="211">
        <f>IF('Direct Payments data'!H21="*","*",MROUND('Direct Payments data'!H21,10))</f>
        <v>30</v>
      </c>
      <c r="D23" s="211">
        <f>IF('Direct Payments data'!I21="*","*",MROUND('Direct Payments data'!I21,10))</f>
        <v>30</v>
      </c>
      <c r="E23" s="211">
        <f>IF('Direct Payments data'!J21="*","*",MROUND('Direct Payments data'!J21,10))</f>
        <v>30</v>
      </c>
      <c r="F23" s="211">
        <f>IF('Direct Payments data'!K21="*","*",MROUND('Direct Payments data'!K21,10))</f>
        <v>50</v>
      </c>
      <c r="G23" s="211">
        <f>IF('Direct Payments data'!L21="*","*",MROUND('Direct Payments data'!L21,10))</f>
        <v>90</v>
      </c>
      <c r="H23" s="211">
        <f>IF('Direct Payments data'!M21="*","*",MROUND('Direct Payments data'!M21,10))</f>
        <v>100</v>
      </c>
      <c r="I23" s="211">
        <f>IF('Direct Payments data'!N21="*","*",MROUND('Direct Payments data'!N21,10))</f>
        <v>80</v>
      </c>
      <c r="J23" s="211">
        <f>IF('Direct Payments data'!O21="*","*",MROUND('Direct Payments data'!O21,10))</f>
        <v>90</v>
      </c>
      <c r="K23" s="211">
        <f>IF('Direct Payments data'!P21="*","*",MROUND('Direct Payments data'!P21,10))</f>
        <v>100</v>
      </c>
      <c r="L23" s="211">
        <f>IF('Direct Payments data'!Q21="*","*",MROUND('Direct Payments data'!Q21,10))</f>
        <v>90</v>
      </c>
    </row>
    <row r="24" spans="2:12" s="12" customFormat="1" ht="18.75" customHeight="1" x14ac:dyDescent="0.2">
      <c r="B24" s="12" t="s">
        <v>68</v>
      </c>
      <c r="C24" s="211">
        <f>IF('Direct Payments data'!H22="*","*",MROUND('Direct Payments data'!H22,10))</f>
        <v>30</v>
      </c>
      <c r="D24" s="211">
        <f>IF('Direct Payments data'!I22="*","*",MROUND('Direct Payments data'!I22,10))</f>
        <v>40</v>
      </c>
      <c r="E24" s="211">
        <f>IF('Direct Payments data'!J22="*","*",MROUND('Direct Payments data'!J22,10))</f>
        <v>50</v>
      </c>
      <c r="F24" s="211">
        <f>IF('Direct Payments data'!K22="*","*",MROUND('Direct Payments data'!K22,10))</f>
        <v>40</v>
      </c>
      <c r="G24" s="211">
        <f>IF('Direct Payments data'!L22="*","*",MROUND('Direct Payments data'!L22,10))</f>
        <v>40</v>
      </c>
      <c r="H24" s="211">
        <f>IF('Direct Payments data'!M22="*","*",MROUND('Direct Payments data'!M22,10))</f>
        <v>130</v>
      </c>
      <c r="I24" s="211">
        <f>IF('Direct Payments data'!N22="*","*",MROUND('Direct Payments data'!N22,10))</f>
        <v>140</v>
      </c>
      <c r="J24" s="211">
        <f>IF('Direct Payments data'!O22="*","*",MROUND('Direct Payments data'!O22,10))</f>
        <v>160</v>
      </c>
      <c r="K24" s="211">
        <f>IF('Direct Payments data'!P22="*","*",MROUND('Direct Payments data'!P22,10))</f>
        <v>170</v>
      </c>
      <c r="L24" s="211">
        <f>IF('Direct Payments data'!Q22="*","*",MROUND('Direct Payments data'!Q22,10))</f>
        <v>240</v>
      </c>
    </row>
    <row r="25" spans="2:12" s="12" customFormat="1" ht="18.75" customHeight="1" x14ac:dyDescent="0.2">
      <c r="B25" s="12" t="s">
        <v>69</v>
      </c>
      <c r="C25" s="211">
        <f>IF('Direct Payments data'!H23="*","*",MROUND('Direct Payments data'!H23,10))</f>
        <v>30</v>
      </c>
      <c r="D25" s="211">
        <f>IF('Direct Payments data'!I23="*","*",MROUND('Direct Payments data'!I23,10))</f>
        <v>50</v>
      </c>
      <c r="E25" s="211">
        <f>IF('Direct Payments data'!J23="*","*",MROUND('Direct Payments data'!J23,10))</f>
        <v>50</v>
      </c>
      <c r="F25" s="211">
        <f>IF('Direct Payments data'!K23="*","*",MROUND('Direct Payments data'!K23,10))</f>
        <v>50</v>
      </c>
      <c r="G25" s="211">
        <f>IF('Direct Payments data'!L23="*","*",MROUND('Direct Payments data'!L23,10))</f>
        <v>50</v>
      </c>
      <c r="H25" s="211">
        <f>IF('Direct Payments data'!M23="*","*",MROUND('Direct Payments data'!M23,10))</f>
        <v>60</v>
      </c>
      <c r="I25" s="211">
        <f>IF('Direct Payments data'!N23="*","*",MROUND('Direct Payments data'!N23,10))</f>
        <v>90</v>
      </c>
      <c r="J25" s="211">
        <f>IF('Direct Payments data'!O23="*","*",MROUND('Direct Payments data'!O23,10))</f>
        <v>130</v>
      </c>
      <c r="K25" s="211">
        <f>IF('Direct Payments data'!P23="*","*",MROUND('Direct Payments data'!P23,10))</f>
        <v>180</v>
      </c>
      <c r="L25" s="211">
        <f>IF('Direct Payments data'!Q23="*","*",MROUND('Direct Payments data'!Q23,10))</f>
        <v>190</v>
      </c>
    </row>
    <row r="26" spans="2:12" s="12" customFormat="1" ht="18.75" customHeight="1" x14ac:dyDescent="0.2">
      <c r="B26" s="12" t="s">
        <v>70</v>
      </c>
      <c r="C26" s="211">
        <f>IF('Direct Payments data'!H24="*","*",MROUND('Direct Payments data'!H24,10))</f>
        <v>20</v>
      </c>
      <c r="D26" s="211">
        <f>IF('Direct Payments data'!I24="*","*",MROUND('Direct Payments data'!I24,10))</f>
        <v>40</v>
      </c>
      <c r="E26" s="211">
        <f>IF('Direct Payments data'!J24="*","*",MROUND('Direct Payments data'!J24,10))</f>
        <v>40</v>
      </c>
      <c r="F26" s="211">
        <f>IF('Direct Payments data'!K24="*","*",MROUND('Direct Payments data'!K24,10))</f>
        <v>60</v>
      </c>
      <c r="G26" s="211">
        <f>IF('Direct Payments data'!L24="*","*",MROUND('Direct Payments data'!L24,10))</f>
        <v>70</v>
      </c>
      <c r="H26" s="211">
        <f>IF('Direct Payments data'!M24="*","*",MROUND('Direct Payments data'!M24,10))</f>
        <v>80</v>
      </c>
      <c r="I26" s="211">
        <f>IF('Direct Payments data'!N24="*","*",MROUND('Direct Payments data'!N24,10))</f>
        <v>90</v>
      </c>
      <c r="J26" s="211">
        <f>IF('Direct Payments data'!O24="*","*",MROUND('Direct Payments data'!O24,10))</f>
        <v>100</v>
      </c>
      <c r="K26" s="211">
        <f>IF('Direct Payments data'!P24="*","*",MROUND('Direct Payments data'!P24,10))</f>
        <v>150</v>
      </c>
      <c r="L26" s="211">
        <f>IF('Direct Payments data'!Q24="*","*",MROUND('Direct Payments data'!Q24,10))</f>
        <v>150</v>
      </c>
    </row>
    <row r="27" spans="2:12" s="12" customFormat="1" ht="18.75" customHeight="1" x14ac:dyDescent="0.2">
      <c r="B27" s="12" t="s">
        <v>71</v>
      </c>
      <c r="C27" s="211">
        <f>IF('Direct Payments data'!H25="*","*",MROUND('Direct Payments data'!H25,10))</f>
        <v>50</v>
      </c>
      <c r="D27" s="211">
        <f>IF('Direct Payments data'!I25="*","*",MROUND('Direct Payments data'!I25,10))</f>
        <v>50</v>
      </c>
      <c r="E27" s="211">
        <f>IF('Direct Payments data'!J25="*","*",MROUND('Direct Payments data'!J25,10))</f>
        <v>30</v>
      </c>
      <c r="F27" s="211">
        <f>IF('Direct Payments data'!K25="*","*",MROUND('Direct Payments data'!K25,10))</f>
        <v>30</v>
      </c>
      <c r="G27" s="211">
        <f>IF('Direct Payments data'!L25="*","*",MROUND('Direct Payments data'!L25,10))</f>
        <v>40</v>
      </c>
      <c r="H27" s="211">
        <f>IF('Direct Payments data'!M25="*","*",MROUND('Direct Payments data'!M25,10))</f>
        <v>50</v>
      </c>
      <c r="I27" s="211">
        <f>IF('Direct Payments data'!N25="*","*",MROUND('Direct Payments data'!N25,10))</f>
        <v>60</v>
      </c>
      <c r="J27" s="211">
        <f>IF('Direct Payments data'!O25="*","*",MROUND('Direct Payments data'!O25,10))</f>
        <v>50</v>
      </c>
      <c r="K27" s="211">
        <f>IF('Direct Payments data'!P25="*","*",MROUND('Direct Payments data'!P25,10))</f>
        <v>60</v>
      </c>
      <c r="L27" s="211">
        <f>IF('Direct Payments data'!Q25="*","*",MROUND('Direct Payments data'!Q25,10))</f>
        <v>60</v>
      </c>
    </row>
    <row r="28" spans="2:12" s="12" customFormat="1" ht="18.75" customHeight="1" x14ac:dyDescent="0.2">
      <c r="B28" s="12" t="s">
        <v>72</v>
      </c>
      <c r="C28" s="211">
        <f>IF('Direct Payments data'!H26="*","*",MROUND('Direct Payments data'!H26,10))</f>
        <v>30</v>
      </c>
      <c r="D28" s="211">
        <f>IF('Direct Payments data'!I26="*","*",MROUND('Direct Payments data'!I26,10))</f>
        <v>40</v>
      </c>
      <c r="E28" s="211">
        <f>IF('Direct Payments data'!J26="*","*",MROUND('Direct Payments data'!J26,10))</f>
        <v>70</v>
      </c>
      <c r="F28" s="211">
        <f>IF('Direct Payments data'!K26="*","*",MROUND('Direct Payments data'!K26,10))</f>
        <v>50</v>
      </c>
      <c r="G28" s="211">
        <f>IF('Direct Payments data'!L26="*","*",MROUND('Direct Payments data'!L26,10))</f>
        <v>110</v>
      </c>
      <c r="H28" s="211">
        <f>IF('Direct Payments data'!M26="*","*",MROUND('Direct Payments data'!M26,10))</f>
        <v>130</v>
      </c>
      <c r="I28" s="211">
        <f>IF('Direct Payments data'!N26="*","*",MROUND('Direct Payments data'!N26,10))</f>
        <v>150</v>
      </c>
      <c r="J28" s="211">
        <f>IF('Direct Payments data'!O26="*","*",MROUND('Direct Payments data'!O26,10))</f>
        <v>90</v>
      </c>
      <c r="K28" s="211">
        <f>IF('Direct Payments data'!P26="*","*",MROUND('Direct Payments data'!P26,10))</f>
        <v>180</v>
      </c>
      <c r="L28" s="211">
        <f>IF('Direct Payments data'!Q26="*","*",MROUND('Direct Payments data'!Q26,10))</f>
        <v>200</v>
      </c>
    </row>
    <row r="29" spans="2:12" s="12" customFormat="1" ht="18.75" customHeight="1" x14ac:dyDescent="0.2">
      <c r="B29" s="12" t="s">
        <v>73</v>
      </c>
      <c r="C29" s="211">
        <f>IF('Direct Payments data'!H27="*","*",MROUND('Direct Payments data'!H27,10))</f>
        <v>20</v>
      </c>
      <c r="D29" s="211">
        <f>IF('Direct Payments data'!I27="*","*",MROUND('Direct Payments data'!I27,10))</f>
        <v>30</v>
      </c>
      <c r="E29" s="211">
        <f>IF('Direct Payments data'!J27="*","*",MROUND('Direct Payments data'!J27,10))</f>
        <v>50</v>
      </c>
      <c r="F29" s="211">
        <f>IF('Direct Payments data'!K27="*","*",MROUND('Direct Payments data'!K27,10))</f>
        <v>60</v>
      </c>
      <c r="G29" s="211">
        <f>IF('Direct Payments data'!L27="*","*",MROUND('Direct Payments data'!L27,10))</f>
        <v>80</v>
      </c>
      <c r="H29" s="211">
        <f>IF('Direct Payments data'!M27="*","*",MROUND('Direct Payments data'!M27,10))</f>
        <v>80</v>
      </c>
      <c r="I29" s="211">
        <f>IF('Direct Payments data'!N27="*","*",MROUND('Direct Payments data'!N27,10))</f>
        <v>90</v>
      </c>
      <c r="J29" s="211">
        <f>IF('Direct Payments data'!O27="*","*",MROUND('Direct Payments data'!O27,10))</f>
        <v>40</v>
      </c>
      <c r="K29" s="211">
        <f>IF('Direct Payments data'!P27="*","*",MROUND('Direct Payments data'!P27,10))</f>
        <v>50</v>
      </c>
      <c r="L29" s="211">
        <f>IF('Direct Payments data'!Q27="*","*",MROUND('Direct Payments data'!Q27,10))</f>
        <v>30</v>
      </c>
    </row>
    <row r="30" spans="2:12" s="12" customFormat="1" ht="18.75" customHeight="1" x14ac:dyDescent="0.2">
      <c r="B30" s="12" t="s">
        <v>74</v>
      </c>
      <c r="C30" s="211">
        <f>IF('Direct Payments data'!H28="*","*",MROUND('Direct Payments data'!H28,10))</f>
        <v>110</v>
      </c>
      <c r="D30" s="211">
        <f>IF('Direct Payments data'!I28="*","*",MROUND('Direct Payments data'!I28,10))</f>
        <v>120</v>
      </c>
      <c r="E30" s="211">
        <f>IF('Direct Payments data'!J28="*","*",MROUND('Direct Payments data'!J28,10))</f>
        <v>140</v>
      </c>
      <c r="F30" s="211">
        <f>IF('Direct Payments data'!K28="*","*",MROUND('Direct Payments data'!K28,10))</f>
        <v>150</v>
      </c>
      <c r="G30" s="211">
        <f>IF('Direct Payments data'!L28="*","*",MROUND('Direct Payments data'!L28,10))</f>
        <v>250</v>
      </c>
      <c r="H30" s="211">
        <f>IF('Direct Payments data'!M28="*","*",MROUND('Direct Payments data'!M28,10))</f>
        <v>290</v>
      </c>
      <c r="I30" s="211">
        <f>IF('Direct Payments data'!N28="*","*",MROUND('Direct Payments data'!N28,10))</f>
        <v>320</v>
      </c>
      <c r="J30" s="211">
        <f>IF('Direct Payments data'!O28="*","*",MROUND('Direct Payments data'!O28,10))</f>
        <v>310</v>
      </c>
      <c r="K30" s="211">
        <f>IF('Direct Payments data'!P28="*","*",MROUND('Direct Payments data'!P28,10))</f>
        <v>360</v>
      </c>
      <c r="L30" s="211">
        <f>IF('Direct Payments data'!Q28="*","*",MROUND('Direct Payments data'!Q28,10))</f>
        <v>220</v>
      </c>
    </row>
    <row r="31" spans="2:12" s="12" customFormat="1" ht="18.75" customHeight="1" x14ac:dyDescent="0.2">
      <c r="B31" s="12" t="s">
        <v>75</v>
      </c>
      <c r="C31" s="211">
        <f>IF('Direct Payments data'!H29="*","*",MROUND('Direct Payments data'!H29,10))</f>
        <v>10</v>
      </c>
      <c r="D31" s="211">
        <f>IF('Direct Payments data'!I29="*","*",MROUND('Direct Payments data'!I29,10))</f>
        <v>10</v>
      </c>
      <c r="E31" s="211">
        <f>IF('Direct Payments data'!J29="*","*",MROUND('Direct Payments data'!J29,10))</f>
        <v>10</v>
      </c>
      <c r="F31" s="211">
        <f>IF('Direct Payments data'!K29="*","*",MROUND('Direct Payments data'!K29,10))</f>
        <v>20</v>
      </c>
      <c r="G31" s="211">
        <f>IF('Direct Payments data'!L29="*","*",MROUND('Direct Payments data'!L29,10))</f>
        <v>20</v>
      </c>
      <c r="H31" s="211">
        <f>IF('Direct Payments data'!M29="*","*",MROUND('Direct Payments data'!M29,10))</f>
        <v>20</v>
      </c>
      <c r="I31" s="211">
        <f>IF('Direct Payments data'!N29="*","*",MROUND('Direct Payments data'!N29,10))</f>
        <v>30</v>
      </c>
      <c r="J31" s="211">
        <f>IF('Direct Payments data'!O29="*","*",MROUND('Direct Payments data'!O29,10))</f>
        <v>30</v>
      </c>
      <c r="K31" s="211">
        <f>IF('Direct Payments data'!P29="*","*",MROUND('Direct Payments data'!P29,10))</f>
        <v>30</v>
      </c>
      <c r="L31" s="211">
        <f>IF('Direct Payments data'!Q29="*","*",MROUND('Direct Payments data'!Q29,10))</f>
        <v>20</v>
      </c>
    </row>
    <row r="32" spans="2:12" s="12" customFormat="1" ht="18.75" customHeight="1" x14ac:dyDescent="0.2">
      <c r="B32" s="12" t="s">
        <v>76</v>
      </c>
      <c r="C32" s="211">
        <f>IF('Direct Payments data'!H30="*","*",MROUND('Direct Payments data'!H30,10))</f>
        <v>40</v>
      </c>
      <c r="D32" s="211">
        <f>IF('Direct Payments data'!I30="*","*",MROUND('Direct Payments data'!I30,10))</f>
        <v>40</v>
      </c>
      <c r="E32" s="211">
        <f>IF('Direct Payments data'!J30="*","*",MROUND('Direct Payments data'!J30,10))</f>
        <v>40</v>
      </c>
      <c r="F32" s="211">
        <f>IF('Direct Payments data'!K30="*","*",MROUND('Direct Payments data'!K30,10))</f>
        <v>50</v>
      </c>
      <c r="G32" s="211">
        <f>IF('Direct Payments data'!L30="*","*",MROUND('Direct Payments data'!L30,10))</f>
        <v>50</v>
      </c>
      <c r="H32" s="211">
        <f>IF('Direct Payments data'!M30="*","*",MROUND('Direct Payments data'!M30,10))</f>
        <v>60</v>
      </c>
      <c r="I32" s="211">
        <f>IF('Direct Payments data'!N30="*","*",MROUND('Direct Payments data'!N30,10))</f>
        <v>60</v>
      </c>
      <c r="J32" s="211">
        <f>IF('Direct Payments data'!O30="*","*",MROUND('Direct Payments data'!O30,10))</f>
        <v>80</v>
      </c>
      <c r="K32" s="211">
        <f>IF('Direct Payments data'!P30="*","*",MROUND('Direct Payments data'!P30,10))</f>
        <v>90</v>
      </c>
      <c r="L32" s="211">
        <f>IF('Direct Payments data'!Q30="*","*",MROUND('Direct Payments data'!Q30,10))</f>
        <v>80</v>
      </c>
    </row>
    <row r="33" spans="2:14" s="12" customFormat="1" ht="18.75" customHeight="1" x14ac:dyDescent="0.2">
      <c r="B33" s="12" t="s">
        <v>77</v>
      </c>
      <c r="C33" s="211">
        <f>IF('Direct Payments data'!H31="*","*",MROUND('Direct Payments data'!H31,10))</f>
        <v>30</v>
      </c>
      <c r="D33" s="211">
        <f>IF('Direct Payments data'!I31="*","*",MROUND('Direct Payments data'!I31,10))</f>
        <v>50</v>
      </c>
      <c r="E33" s="211">
        <f>IF('Direct Payments data'!J31="*","*",MROUND('Direct Payments data'!J31,10))</f>
        <v>60</v>
      </c>
      <c r="F33" s="211">
        <f>IF('Direct Payments data'!K31="*","*",MROUND('Direct Payments data'!K31,10))</f>
        <v>170</v>
      </c>
      <c r="G33" s="211">
        <f>IF('Direct Payments data'!L31="*","*",MROUND('Direct Payments data'!L31,10))</f>
        <v>240</v>
      </c>
      <c r="H33" s="211">
        <f>IF('Direct Payments data'!M31="*","*",MROUND('Direct Payments data'!M31,10))</f>
        <v>260</v>
      </c>
      <c r="I33" s="211">
        <f>IF('Direct Payments data'!N31="*","*",MROUND('Direct Payments data'!N31,10))</f>
        <v>250</v>
      </c>
      <c r="J33" s="211">
        <f>IF('Direct Payments data'!O31="*","*",MROUND('Direct Payments data'!O31,10))</f>
        <v>240</v>
      </c>
      <c r="K33" s="211">
        <f>IF('Direct Payments data'!P31="*","*",MROUND('Direct Payments data'!P31,10))</f>
        <v>240</v>
      </c>
      <c r="L33" s="211">
        <f>IF('Direct Payments data'!Q31="*","*",MROUND('Direct Payments data'!Q31,10))</f>
        <v>230</v>
      </c>
    </row>
    <row r="34" spans="2:14" s="12" customFormat="1" ht="18.75" customHeight="1" x14ac:dyDescent="0.2">
      <c r="B34" s="12" t="s">
        <v>78</v>
      </c>
      <c r="C34" s="211">
        <f>IF('Direct Payments data'!H32="*","*",MROUND('Direct Payments data'!H32,10))</f>
        <v>40</v>
      </c>
      <c r="D34" s="211">
        <f>IF('Direct Payments data'!I32="*","*",MROUND('Direct Payments data'!I32,10))</f>
        <v>40</v>
      </c>
      <c r="E34" s="211">
        <f>IF('Direct Payments data'!J32="*","*",MROUND('Direct Payments data'!J32,10))</f>
        <v>60</v>
      </c>
      <c r="F34" s="211">
        <f>IF('Direct Payments data'!K32="*","*",MROUND('Direct Payments data'!K32,10))</f>
        <v>50</v>
      </c>
      <c r="G34" s="211">
        <f>IF('Direct Payments data'!L32="*","*",MROUND('Direct Payments data'!L32,10))</f>
        <v>70</v>
      </c>
      <c r="H34" s="211">
        <f>IF('Direct Payments data'!M32="*","*",MROUND('Direct Payments data'!M32,10))</f>
        <v>90</v>
      </c>
      <c r="I34" s="211">
        <f>IF('Direct Payments data'!N32="*","*",MROUND('Direct Payments data'!N32,10))</f>
        <v>100</v>
      </c>
      <c r="J34" s="211">
        <f>IF('Direct Payments data'!O32="*","*",MROUND('Direct Payments data'!O32,10))</f>
        <v>100</v>
      </c>
      <c r="K34" s="211">
        <f>IF('Direct Payments data'!P32="*","*",MROUND('Direct Payments data'!P32,10))</f>
        <v>100</v>
      </c>
      <c r="L34" s="211">
        <f>IF('Direct Payments data'!Q32="*","*",MROUND('Direct Payments data'!Q32,10))</f>
        <v>110</v>
      </c>
    </row>
    <row r="35" spans="2:14" s="12" customFormat="1" ht="18.75" customHeight="1" x14ac:dyDescent="0.2">
      <c r="B35" s="12" t="s">
        <v>79</v>
      </c>
      <c r="C35" s="211">
        <f>IF('Direct Payments data'!H33="*","*",MROUND('Direct Payments data'!H33,10))</f>
        <v>30</v>
      </c>
      <c r="D35" s="211">
        <f>IF('Direct Payments data'!I33="*","*",MROUND('Direct Payments data'!I33,10))</f>
        <v>30</v>
      </c>
      <c r="E35" s="211">
        <f>IF('Direct Payments data'!J33="*","*",MROUND('Direct Payments data'!J33,10))</f>
        <v>40</v>
      </c>
      <c r="F35" s="211">
        <f>IF('Direct Payments data'!K33="*","*",MROUND('Direct Payments data'!K33,10))</f>
        <v>40</v>
      </c>
      <c r="G35" s="211">
        <f>IF('Direct Payments data'!L33="*","*",MROUND('Direct Payments data'!L33,10))</f>
        <v>40</v>
      </c>
      <c r="H35" s="211">
        <f>IF('Direct Payments data'!M33="*","*",MROUND('Direct Payments data'!M33,10))</f>
        <v>50</v>
      </c>
      <c r="I35" s="211">
        <f>IF('Direct Payments data'!N33="*","*",MROUND('Direct Payments data'!N33,10))</f>
        <v>60</v>
      </c>
      <c r="J35" s="211">
        <f>IF('Direct Payments data'!O33="*","*",MROUND('Direct Payments data'!O33,10))</f>
        <v>60</v>
      </c>
      <c r="K35" s="211">
        <f>IF('Direct Payments data'!P33="*","*",MROUND('Direct Payments data'!P33,10))</f>
        <v>70</v>
      </c>
      <c r="L35" s="211">
        <f>IF('Direct Payments data'!Q33="*","*",MROUND('Direct Payments data'!Q33,10))</f>
        <v>90</v>
      </c>
    </row>
    <row r="36" spans="2:14" s="12" customFormat="1" ht="18.75" customHeight="1" x14ac:dyDescent="0.2">
      <c r="B36" s="12" t="s">
        <v>80</v>
      </c>
      <c r="C36" s="211">
        <f>IF('Direct Payments data'!H34="*","*",MROUND('Direct Payments data'!H34,10))</f>
        <v>50</v>
      </c>
      <c r="D36" s="211">
        <f>IF('Direct Payments data'!I34="*","*",MROUND('Direct Payments data'!I34,10))</f>
        <v>60</v>
      </c>
      <c r="E36" s="211">
        <f>IF('Direct Payments data'!J34="*","*",MROUND('Direct Payments data'!J34,10))</f>
        <v>60</v>
      </c>
      <c r="F36" s="211">
        <f>IF('Direct Payments data'!K34="*","*",MROUND('Direct Payments data'!K34,10))</f>
        <v>70</v>
      </c>
      <c r="G36" s="211">
        <f>IF('Direct Payments data'!L34="*","*",MROUND('Direct Payments data'!L34,10))</f>
        <v>80</v>
      </c>
      <c r="H36" s="211">
        <f>IF('Direct Payments data'!M34="*","*",MROUND('Direct Payments data'!M34,10))</f>
        <v>80</v>
      </c>
      <c r="I36" s="211">
        <f>IF('Direct Payments data'!N34="*","*",MROUND('Direct Payments data'!N34,10))</f>
        <v>90</v>
      </c>
      <c r="J36" s="211">
        <f>IF('Direct Payments data'!O34="*","*",MROUND('Direct Payments data'!O34,10))</f>
        <v>100</v>
      </c>
      <c r="K36" s="211">
        <f>IF('Direct Payments data'!P34="*","*",MROUND('Direct Payments data'!P34,10))</f>
        <v>110</v>
      </c>
      <c r="L36" s="211">
        <f>IF('Direct Payments data'!Q34="*","*",MROUND('Direct Payments data'!Q34,10))</f>
        <v>150</v>
      </c>
    </row>
    <row r="37" spans="2:14" s="12" customFormat="1" ht="18.75" customHeight="1" x14ac:dyDescent="0.2">
      <c r="B37" s="183" t="s">
        <v>735</v>
      </c>
      <c r="C37" s="212">
        <f>IF('Direct Payments data'!H35="*","*",MROUND('Direct Payments data'!H35,10))</f>
        <v>1830</v>
      </c>
      <c r="D37" s="212">
        <f>IF('Direct Payments data'!I35="*","*",MROUND('Direct Payments data'!I35,10))</f>
        <v>2230</v>
      </c>
      <c r="E37" s="212">
        <f>IF('Direct Payments data'!J35="*","*",MROUND('Direct Payments data'!J35,10))</f>
        <v>2610</v>
      </c>
      <c r="F37" s="212">
        <f>IF('Direct Payments data'!K35="*","*",MROUND('Direct Payments data'!K35,10))</f>
        <v>3020</v>
      </c>
      <c r="G37" s="212">
        <f>IF('Direct Payments data'!L35="*","*",MROUND('Direct Payments data'!L35,10))</f>
        <v>3680</v>
      </c>
      <c r="H37" s="212">
        <f>IF('Direct Payments data'!M35="*","*",MROUND('Direct Payments data'!M35,10))</f>
        <v>4390</v>
      </c>
      <c r="I37" s="212">
        <f>IF('Direct Payments data'!N35="*","*",MROUND('Direct Payments data'!N35,10))</f>
        <v>5050</v>
      </c>
      <c r="J37" s="212">
        <f>IF('Direct Payments data'!O35="*","*",MROUND('Direct Payments data'!O35,10))</f>
        <v>5400</v>
      </c>
      <c r="K37" s="212">
        <f>IF('Direct Payments data'!P35="*","*",MROUND('Direct Payments data'!P35,10))</f>
        <v>6010</v>
      </c>
      <c r="L37" s="212">
        <f>IF('Direct Payments data'!Q35="*","*",MROUND('Direct Payments data'!Q35,10))</f>
        <v>6450</v>
      </c>
    </row>
    <row r="39" spans="2:14" x14ac:dyDescent="0.25">
      <c r="B39" s="7" t="s">
        <v>684</v>
      </c>
    </row>
    <row r="41" spans="2:14" x14ac:dyDescent="0.25">
      <c r="B41" s="7" t="s">
        <v>734</v>
      </c>
    </row>
    <row r="42" spans="2:14" ht="31.5" customHeight="1" x14ac:dyDescent="0.25">
      <c r="B42" s="432" t="s">
        <v>736</v>
      </c>
      <c r="C42" s="447"/>
      <c r="D42" s="447"/>
      <c r="E42" s="447"/>
      <c r="F42" s="447"/>
      <c r="G42" s="447"/>
      <c r="H42" s="447"/>
      <c r="I42" s="447"/>
      <c r="J42" s="447"/>
      <c r="K42" s="447"/>
      <c r="L42" s="447"/>
      <c r="M42" s="447"/>
      <c r="N42" s="447"/>
    </row>
  </sheetData>
  <mergeCells count="1">
    <mergeCell ref="B42:N42"/>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B1:N42"/>
  <sheetViews>
    <sheetView zoomScale="85" zoomScaleNormal="85" workbookViewId="0"/>
  </sheetViews>
  <sheetFormatPr defaultRowHeight="15.75" x14ac:dyDescent="0.25"/>
  <cols>
    <col min="1" max="1" width="1.5703125" style="7" customWidth="1"/>
    <col min="2" max="2" width="24.140625" style="7" customWidth="1"/>
    <col min="3" max="12" width="11" style="7" customWidth="1"/>
    <col min="13" max="16384" width="9.140625" style="7"/>
  </cols>
  <sheetData>
    <row r="1" spans="2:13" ht="21" customHeight="1" x14ac:dyDescent="0.25">
      <c r="B1" s="178" t="s">
        <v>729</v>
      </c>
    </row>
    <row r="2" spans="2:13" ht="21" customHeight="1" x14ac:dyDescent="0.25">
      <c r="B2" s="178"/>
    </row>
    <row r="3" spans="2:13" ht="16.5" customHeight="1" x14ac:dyDescent="0.25"/>
    <row r="4" spans="2:13" s="12" customFormat="1" ht="18.75" customHeight="1" x14ac:dyDescent="0.2">
      <c r="C4" s="214" t="s">
        <v>640</v>
      </c>
      <c r="D4" s="214" t="s">
        <v>641</v>
      </c>
      <c r="E4" s="214" t="s">
        <v>642</v>
      </c>
      <c r="F4" s="214" t="s">
        <v>643</v>
      </c>
      <c r="G4" s="214" t="s">
        <v>644</v>
      </c>
      <c r="H4" s="214" t="s">
        <v>645</v>
      </c>
      <c r="I4" s="214" t="s">
        <v>646</v>
      </c>
      <c r="J4" s="214" t="s">
        <v>634</v>
      </c>
      <c r="K4" s="214" t="s">
        <v>633</v>
      </c>
      <c r="L4" s="214" t="s">
        <v>703</v>
      </c>
      <c r="M4" s="216"/>
    </row>
    <row r="5" spans="2:13" s="12" customFormat="1" ht="18.75" customHeight="1" x14ac:dyDescent="0.2">
      <c r="B5" s="12" t="s">
        <v>49</v>
      </c>
      <c r="C5" s="228">
        <f>IF('Direct Payments data'!H38="*","*",MROUND('Direct Payments data'!H38,100)/1000)</f>
        <v>0.5</v>
      </c>
      <c r="D5" s="228">
        <f>IF('Direct Payments data'!I38="*","*",MROUND('Direct Payments data'!I38,100)/1000)</f>
        <v>0.9</v>
      </c>
      <c r="E5" s="228">
        <f>IF('Direct Payments data'!J38="*","*",MROUND('Direct Payments data'!J38,100)/1000)</f>
        <v>1</v>
      </c>
      <c r="F5" s="228">
        <f>IF('Direct Payments data'!K38="*","*",MROUND('Direct Payments data'!K38,100)/1000)</f>
        <v>1.1000000000000001</v>
      </c>
      <c r="G5" s="228">
        <f>IF('Direct Payments data'!L38="*","*",MROUND('Direct Payments data'!L38,100)/1000)</f>
        <v>1.3</v>
      </c>
      <c r="H5" s="228">
        <f>IF('Direct Payments data'!M38="*","*",MROUND('Direct Payments data'!M38,100)/1000)</f>
        <v>1.7</v>
      </c>
      <c r="I5" s="228">
        <f>IF('Direct Payments data'!N38="*","*",MROUND('Direct Payments data'!N38,100)/1000)</f>
        <v>2.2999999999999998</v>
      </c>
      <c r="J5" s="228">
        <f>IF('Direct Payments data'!O38="*","*",MROUND('Direct Payments data'!O38,100)/1000)</f>
        <v>2.7</v>
      </c>
      <c r="K5" s="228">
        <f>IF('Direct Payments data'!P38="*","*",MROUND('Direct Payments data'!P38,100)/1000)</f>
        <v>3.5</v>
      </c>
      <c r="L5" s="228">
        <f>IF('Direct Payments data'!Q38="*","*",MROUND('Direct Payments data'!Q38,100)/1000)</f>
        <v>4</v>
      </c>
    </row>
    <row r="6" spans="2:13" s="12" customFormat="1" ht="18.75" customHeight="1" x14ac:dyDescent="0.2">
      <c r="B6" s="12" t="s">
        <v>50</v>
      </c>
      <c r="C6" s="228">
        <f>IF('Direct Payments data'!H39="*","*",MROUND('Direct Payments data'!H39,100)/1000)</f>
        <v>0.6</v>
      </c>
      <c r="D6" s="228">
        <f>IF('Direct Payments data'!I39="*","*",MROUND('Direct Payments data'!I39,100)/1000)</f>
        <v>0.7</v>
      </c>
      <c r="E6" s="228">
        <f>IF('Direct Payments data'!J39="*","*",MROUND('Direct Payments data'!J39,100)/1000)</f>
        <v>1.1000000000000001</v>
      </c>
      <c r="F6" s="228">
        <f>IF('Direct Payments data'!K39="*","*",MROUND('Direct Payments data'!K39,100)/1000)</f>
        <v>1.4</v>
      </c>
      <c r="G6" s="228">
        <f>IF('Direct Payments data'!L39="*","*",MROUND('Direct Payments data'!L39,100)/1000)</f>
        <v>1.7</v>
      </c>
      <c r="H6" s="228">
        <f>IF('Direct Payments data'!M39="*","*",MROUND('Direct Payments data'!M39,100)/1000)</f>
        <v>1.4</v>
      </c>
      <c r="I6" s="228">
        <f>IF('Direct Payments data'!N39="*","*",MROUND('Direct Payments data'!N39,100)/1000)</f>
        <v>1.5</v>
      </c>
      <c r="J6" s="228">
        <f>IF('Direct Payments data'!O39="*","*",MROUND('Direct Payments data'!O39,100)/1000)</f>
        <v>0.4</v>
      </c>
      <c r="K6" s="228">
        <f>IF('Direct Payments data'!P39="*","*",MROUND('Direct Payments data'!P39,100)/1000)</f>
        <v>0.3</v>
      </c>
      <c r="L6" s="228">
        <f>IF('Direct Payments data'!Q39="*","*",MROUND('Direct Payments data'!Q39,100)/1000)</f>
        <v>2.1</v>
      </c>
    </row>
    <row r="7" spans="2:13" s="12" customFormat="1" ht="18.75" customHeight="1" x14ac:dyDescent="0.2">
      <c r="B7" s="12" t="s">
        <v>51</v>
      </c>
      <c r="C7" s="228">
        <f>IF('Direct Payments data'!H40="*","*",MROUND('Direct Payments data'!H40,100)/1000)</f>
        <v>0.6</v>
      </c>
      <c r="D7" s="228">
        <f>IF('Direct Payments data'!I40="*","*",MROUND('Direct Payments data'!I40,100)/1000)</f>
        <v>0.6</v>
      </c>
      <c r="E7" s="228">
        <f>IF('Direct Payments data'!J40="*","*",MROUND('Direct Payments data'!J40,100)/1000)</f>
        <v>0.7</v>
      </c>
      <c r="F7" s="228">
        <f>IF('Direct Payments data'!K40="*","*",MROUND('Direct Payments data'!K40,100)/1000)</f>
        <v>0.8</v>
      </c>
      <c r="G7" s="228">
        <f>IF('Direct Payments data'!L40="*","*",MROUND('Direct Payments data'!L40,100)/1000)</f>
        <v>0.8</v>
      </c>
      <c r="H7" s="228">
        <f>IF('Direct Payments data'!M40="*","*",MROUND('Direct Payments data'!M40,100)/1000)</f>
        <v>0.8</v>
      </c>
      <c r="I7" s="228">
        <f>IF('Direct Payments data'!N40="*","*",MROUND('Direct Payments data'!N40,100)/1000)</f>
        <v>0.8</v>
      </c>
      <c r="J7" s="228">
        <f>IF('Direct Payments data'!O40="*","*",MROUND('Direct Payments data'!O40,100)/1000)</f>
        <v>0.9</v>
      </c>
      <c r="K7" s="228">
        <f>IF('Direct Payments data'!P40="*","*",MROUND('Direct Payments data'!P40,100)/1000)</f>
        <v>1.3</v>
      </c>
      <c r="L7" s="228">
        <f>IF('Direct Payments data'!Q40="*","*",MROUND('Direct Payments data'!Q40,100)/1000)</f>
        <v>1.4</v>
      </c>
    </row>
    <row r="8" spans="2:13" s="12" customFormat="1" ht="18.75" customHeight="1" x14ac:dyDescent="0.2">
      <c r="B8" s="12" t="s">
        <v>52</v>
      </c>
      <c r="C8" s="228">
        <f>IF('Direct Payments data'!H41="*","*",MROUND('Direct Payments data'!H41,100)/1000)</f>
        <v>1</v>
      </c>
      <c r="D8" s="228">
        <f>IF('Direct Payments data'!I41="*","*",MROUND('Direct Payments data'!I41,100)/1000)</f>
        <v>1.3</v>
      </c>
      <c r="E8" s="228">
        <f>IF('Direct Payments data'!J41="*","*",MROUND('Direct Payments data'!J41,100)/1000)</f>
        <v>1.5</v>
      </c>
      <c r="F8" s="228">
        <f>IF('Direct Payments data'!K41="*","*",MROUND('Direct Payments data'!K41,100)/1000)</f>
        <v>1.7</v>
      </c>
      <c r="G8" s="228">
        <f>IF('Direct Payments data'!L41="*","*",MROUND('Direct Payments data'!L41,100)/1000)</f>
        <v>2</v>
      </c>
      <c r="H8" s="228">
        <f>IF('Direct Payments data'!M41="*","*",MROUND('Direct Payments data'!M41,100)/1000)</f>
        <v>1.9</v>
      </c>
      <c r="I8" s="228">
        <f>IF('Direct Payments data'!N41="*","*",MROUND('Direct Payments data'!N41,100)/1000)</f>
        <v>2</v>
      </c>
      <c r="J8" s="228">
        <f>IF('Direct Payments data'!O41="*","*",MROUND('Direct Payments data'!O41,100)/1000)</f>
        <v>2.1</v>
      </c>
      <c r="K8" s="228">
        <f>IF('Direct Payments data'!P41="*","*",MROUND('Direct Payments data'!P41,100)/1000)</f>
        <v>2.2000000000000002</v>
      </c>
      <c r="L8" s="228">
        <f>IF('Direct Payments data'!Q41="*","*",MROUND('Direct Payments data'!Q41,100)/1000)</f>
        <v>2</v>
      </c>
    </row>
    <row r="9" spans="2:13" s="12" customFormat="1" ht="18.75" customHeight="1" x14ac:dyDescent="0.2">
      <c r="B9" s="12" t="s">
        <v>53</v>
      </c>
      <c r="C9" s="228">
        <f>IF('Direct Payments data'!H42="*","*",MROUND('Direct Payments data'!H42,100)/1000)</f>
        <v>0.2</v>
      </c>
      <c r="D9" s="228">
        <f>IF('Direct Payments data'!I42="*","*",MROUND('Direct Payments data'!I42,100)/1000)</f>
        <v>0.2</v>
      </c>
      <c r="E9" s="228">
        <f>IF('Direct Payments data'!J42="*","*",MROUND('Direct Payments data'!J42,100)/1000)</f>
        <v>0.2</v>
      </c>
      <c r="F9" s="228">
        <f>IF('Direct Payments data'!K42="*","*",MROUND('Direct Payments data'!K42,100)/1000)</f>
        <v>0.2</v>
      </c>
      <c r="G9" s="228">
        <f>IF('Direct Payments data'!L42="*","*",MROUND('Direct Payments data'!L42,100)/1000)</f>
        <v>0.3</v>
      </c>
      <c r="H9" s="228">
        <f>IF('Direct Payments data'!M42="*","*",MROUND('Direct Payments data'!M42,100)/1000)</f>
        <v>0.4</v>
      </c>
      <c r="I9" s="228">
        <f>IF('Direct Payments data'!N42="*","*",MROUND('Direct Payments data'!N42,100)/1000)</f>
        <v>0.4</v>
      </c>
      <c r="J9" s="228">
        <f>IF('Direct Payments data'!O42="*","*",MROUND('Direct Payments data'!O42,100)/1000)</f>
        <v>0.3</v>
      </c>
      <c r="K9" s="228">
        <f>IF('Direct Payments data'!P42="*","*",MROUND('Direct Payments data'!P42,100)/1000)</f>
        <v>0.4</v>
      </c>
      <c r="L9" s="228">
        <f>IF('Direct Payments data'!Q42="*","*",MROUND('Direct Payments data'!Q42,100)/1000)</f>
        <v>0.5</v>
      </c>
    </row>
    <row r="10" spans="2:13" s="12" customFormat="1" ht="18.75" customHeight="1" x14ac:dyDescent="0.2">
      <c r="B10" s="12" t="s">
        <v>54</v>
      </c>
      <c r="C10" s="228">
        <f>IF('Direct Payments data'!H43="*","*",MROUND('Direct Payments data'!H43,100)/1000)</f>
        <v>1</v>
      </c>
      <c r="D10" s="228">
        <f>IF('Direct Payments data'!I43="*","*",MROUND('Direct Payments data'!I43,100)/1000)</f>
        <v>1.4</v>
      </c>
      <c r="E10" s="228">
        <f>IF('Direct Payments data'!J43="*","*",MROUND('Direct Payments data'!J43,100)/1000)</f>
        <v>1.6</v>
      </c>
      <c r="F10" s="228">
        <f>IF('Direct Payments data'!K43="*","*",MROUND('Direct Payments data'!K43,100)/1000)</f>
        <v>1.6</v>
      </c>
      <c r="G10" s="228">
        <f>IF('Direct Payments data'!L43="*","*",MROUND('Direct Payments data'!L43,100)/1000)</f>
        <v>1.3</v>
      </c>
      <c r="H10" s="228">
        <f>IF('Direct Payments data'!M43="*","*",MROUND('Direct Payments data'!M43,100)/1000)</f>
        <v>1.6</v>
      </c>
      <c r="I10" s="228">
        <f>IF('Direct Payments data'!N43="*","*",MROUND('Direct Payments data'!N43,100)/1000)</f>
        <v>2.7</v>
      </c>
      <c r="J10" s="228">
        <f>IF('Direct Payments data'!O43="*","*",MROUND('Direct Payments data'!O43,100)/1000)</f>
        <v>2.9</v>
      </c>
      <c r="K10" s="228">
        <f>IF('Direct Payments data'!P43="*","*",MROUND('Direct Payments data'!P43,100)/1000)</f>
        <v>1.9</v>
      </c>
      <c r="L10" s="228">
        <f>IF('Direct Payments data'!Q43="*","*",MROUND('Direct Payments data'!Q43,100)/1000)</f>
        <v>4.7</v>
      </c>
    </row>
    <row r="11" spans="2:13" s="12" customFormat="1" ht="18.75" customHeight="1" x14ac:dyDescent="0.2">
      <c r="B11" s="12" t="s">
        <v>55</v>
      </c>
      <c r="C11" s="228">
        <f>IF('Direct Payments data'!H44="*","*",MROUND('Direct Payments data'!H44,100)/1000)</f>
        <v>0.4</v>
      </c>
      <c r="D11" s="228">
        <f>IF('Direct Payments data'!I44="*","*",MROUND('Direct Payments data'!I44,100)/1000)</f>
        <v>0.4</v>
      </c>
      <c r="E11" s="228">
        <f>IF('Direct Payments data'!J44="*","*",MROUND('Direct Payments data'!J44,100)/1000)</f>
        <v>0.5</v>
      </c>
      <c r="F11" s="228">
        <f>IF('Direct Payments data'!K44="*","*",MROUND('Direct Payments data'!K44,100)/1000)</f>
        <v>0.5</v>
      </c>
      <c r="G11" s="228">
        <f>IF('Direct Payments data'!L44="*","*",MROUND('Direct Payments data'!L44,100)/1000)</f>
        <v>0.5</v>
      </c>
      <c r="H11" s="228">
        <f>IF('Direct Payments data'!M44="*","*",MROUND('Direct Payments data'!M44,100)/1000)</f>
        <v>0.6</v>
      </c>
      <c r="I11" s="228">
        <f>IF('Direct Payments data'!N44="*","*",MROUND('Direct Payments data'!N44,100)/1000)</f>
        <v>0.7</v>
      </c>
      <c r="J11" s="228">
        <f>IF('Direct Payments data'!O44="*","*",MROUND('Direct Payments data'!O44,100)/1000)</f>
        <v>0.7</v>
      </c>
      <c r="K11" s="228">
        <f>IF('Direct Payments data'!P44="*","*",MROUND('Direct Payments data'!P44,100)/1000)</f>
        <v>0.9</v>
      </c>
      <c r="L11" s="228">
        <f>IF('Direct Payments data'!Q44="*","*",MROUND('Direct Payments data'!Q44,100)/1000)</f>
        <v>0.9</v>
      </c>
    </row>
    <row r="12" spans="2:13" s="12" customFormat="1" ht="18.75" customHeight="1" x14ac:dyDescent="0.2">
      <c r="B12" s="12" t="s">
        <v>56</v>
      </c>
      <c r="C12" s="228">
        <f>IF('Direct Payments data'!H45="*","*",MROUND('Direct Payments data'!H45,100)/1000)</f>
        <v>0.4</v>
      </c>
      <c r="D12" s="228">
        <f>IF('Direct Payments data'!I45="*","*",MROUND('Direct Payments data'!I45,100)/1000)</f>
        <v>0.6</v>
      </c>
      <c r="E12" s="228">
        <f>IF('Direct Payments data'!J45="*","*",MROUND('Direct Payments data'!J45,100)/1000)</f>
        <v>0.8</v>
      </c>
      <c r="F12" s="228">
        <f>IF('Direct Payments data'!K45="*","*",MROUND('Direct Payments data'!K45,100)/1000)</f>
        <v>0.8</v>
      </c>
      <c r="G12" s="228">
        <f>IF('Direct Payments data'!L45="*","*",MROUND('Direct Payments data'!L45,100)/1000)</f>
        <v>0.7</v>
      </c>
      <c r="H12" s="228">
        <f>IF('Direct Payments data'!M45="*","*",MROUND('Direct Payments data'!M45,100)/1000)</f>
        <v>0.9</v>
      </c>
      <c r="I12" s="228">
        <f>IF('Direct Payments data'!N45="*","*",MROUND('Direct Payments data'!N45,100)/1000)</f>
        <v>1</v>
      </c>
      <c r="J12" s="228">
        <f>IF('Direct Payments data'!O45="*","*",MROUND('Direct Payments data'!O45,100)/1000)</f>
        <v>1.4</v>
      </c>
      <c r="K12" s="228">
        <f>IF('Direct Payments data'!P45="*","*",MROUND('Direct Payments data'!P45,100)/1000)</f>
        <v>1.5</v>
      </c>
      <c r="L12" s="228">
        <f>IF('Direct Payments data'!Q45="*","*",MROUND('Direct Payments data'!Q45,100)/1000)</f>
        <v>1.2</v>
      </c>
    </row>
    <row r="13" spans="2:13" s="12" customFormat="1" ht="18.75" customHeight="1" x14ac:dyDescent="0.2">
      <c r="B13" s="12" t="s">
        <v>57</v>
      </c>
      <c r="C13" s="228">
        <f>IF('Direct Payments data'!H46="*","*",MROUND('Direct Payments data'!H46,100)/1000)</f>
        <v>0.3</v>
      </c>
      <c r="D13" s="228">
        <f>IF('Direct Payments data'!I46="*","*",MROUND('Direct Payments data'!I46,100)/1000)</f>
        <v>0.3</v>
      </c>
      <c r="E13" s="228">
        <f>IF('Direct Payments data'!J46="*","*",MROUND('Direct Payments data'!J46,100)/1000)</f>
        <v>0.4</v>
      </c>
      <c r="F13" s="228">
        <f>IF('Direct Payments data'!K46="*","*",MROUND('Direct Payments data'!K46,100)/1000)</f>
        <v>0.7</v>
      </c>
      <c r="G13" s="228">
        <f>IF('Direct Payments data'!L46="*","*",MROUND('Direct Payments data'!L46,100)/1000)</f>
        <v>0.9</v>
      </c>
      <c r="H13" s="228">
        <f>IF('Direct Payments data'!M46="*","*",MROUND('Direct Payments data'!M46,100)/1000)</f>
        <v>1.4</v>
      </c>
      <c r="I13" s="228">
        <f>IF('Direct Payments data'!N46="*","*",MROUND('Direct Payments data'!N46,100)/1000)</f>
        <v>1.4</v>
      </c>
      <c r="J13" s="228">
        <f>IF('Direct Payments data'!O46="*","*",MROUND('Direct Payments data'!O46,100)/1000)</f>
        <v>1.8</v>
      </c>
      <c r="K13" s="228">
        <f>IF('Direct Payments data'!P46="*","*",MROUND('Direct Payments data'!P46,100)/1000)</f>
        <v>2.4</v>
      </c>
      <c r="L13" s="228">
        <f>IF('Direct Payments data'!Q46="*","*",MROUND('Direct Payments data'!Q46,100)/1000)</f>
        <v>3</v>
      </c>
    </row>
    <row r="14" spans="2:13" s="12" customFormat="1" ht="18.75" customHeight="1" x14ac:dyDescent="0.2">
      <c r="B14" s="12" t="s">
        <v>58</v>
      </c>
      <c r="C14" s="228">
        <f>IF('Direct Payments data'!H47="*","*",MROUND('Direct Payments data'!H47,100)/1000)</f>
        <v>0.4</v>
      </c>
      <c r="D14" s="228">
        <f>IF('Direct Payments data'!I47="*","*",MROUND('Direct Payments data'!I47,100)/1000)</f>
        <v>0.8</v>
      </c>
      <c r="E14" s="228">
        <f>IF('Direct Payments data'!J47="*","*",MROUND('Direct Payments data'!J47,100)/1000)</f>
        <v>0.8</v>
      </c>
      <c r="F14" s="228">
        <f>IF('Direct Payments data'!K47="*","*",MROUND('Direct Payments data'!K47,100)/1000)</f>
        <v>1</v>
      </c>
      <c r="G14" s="228">
        <f>IF('Direct Payments data'!L47="*","*",MROUND('Direct Payments data'!L47,100)/1000)</f>
        <v>1.6</v>
      </c>
      <c r="H14" s="228">
        <f>IF('Direct Payments data'!M47="*","*",MROUND('Direct Payments data'!M47,100)/1000)</f>
        <v>1.7</v>
      </c>
      <c r="I14" s="228">
        <f>IF('Direct Payments data'!N47="*","*",MROUND('Direct Payments data'!N47,100)/1000)</f>
        <v>2.2000000000000002</v>
      </c>
      <c r="J14" s="228">
        <f>IF('Direct Payments data'!O47="*","*",MROUND('Direct Payments data'!O47,100)/1000)</f>
        <v>2.2000000000000002</v>
      </c>
      <c r="K14" s="228">
        <f>IF('Direct Payments data'!P47="*","*",MROUND('Direct Payments data'!P47,100)/1000)</f>
        <v>2.2000000000000002</v>
      </c>
      <c r="L14" s="228">
        <f>IF('Direct Payments data'!Q47="*","*",MROUND('Direct Payments data'!Q47,100)/1000)</f>
        <v>0.4</v>
      </c>
    </row>
    <row r="15" spans="2:13" s="12" customFormat="1" ht="18.75" customHeight="1" x14ac:dyDescent="0.2">
      <c r="B15" s="12" t="s">
        <v>733</v>
      </c>
      <c r="C15" s="228">
        <f>IF('Direct Payments data'!H48="*","*",MROUND('Direct Payments data'!H48,100)/1000)</f>
        <v>0.1</v>
      </c>
      <c r="D15" s="228">
        <f>IF('Direct Payments data'!I48="*","*",MROUND('Direct Payments data'!I48,100)/1000)</f>
        <v>0.2</v>
      </c>
      <c r="E15" s="228">
        <f>IF('Direct Payments data'!J48="*","*",MROUND('Direct Payments data'!J48,100)/1000)</f>
        <v>0.4</v>
      </c>
      <c r="F15" s="228">
        <f>IF('Direct Payments data'!K48="*","*",MROUND('Direct Payments data'!K48,100)/1000)</f>
        <v>0.4</v>
      </c>
      <c r="G15" s="228">
        <f>IF('Direct Payments data'!L48="*","*",MROUND('Direct Payments data'!L48,100)/1000)</f>
        <v>0.6</v>
      </c>
      <c r="H15" s="228">
        <f>IF('Direct Payments data'!M48="*","*",MROUND('Direct Payments data'!M48,100)/1000)</f>
        <v>0.7</v>
      </c>
      <c r="I15" s="228">
        <f>IF('Direct Payments data'!N48="*","*",MROUND('Direct Payments data'!N48,100)/1000)</f>
        <v>1</v>
      </c>
      <c r="J15" s="228">
        <f>IF('Direct Payments data'!O48="*","*",MROUND('Direct Payments data'!O48,100)/1000)</f>
        <v>5.2</v>
      </c>
      <c r="K15" s="228">
        <f>IF('Direct Payments data'!P48="*","*",MROUND('Direct Payments data'!P48,100)/1000)</f>
        <v>5.4</v>
      </c>
      <c r="L15" s="319" t="s">
        <v>121</v>
      </c>
    </row>
    <row r="16" spans="2:13" s="12" customFormat="1" ht="18.75" customHeight="1" x14ac:dyDescent="0.2">
      <c r="B16" s="12" t="s">
        <v>60</v>
      </c>
      <c r="C16" s="228">
        <f>IF('Direct Payments data'!H49="*","*",MROUND('Direct Payments data'!H49,100)/1000)</f>
        <v>2.5</v>
      </c>
      <c r="D16" s="228">
        <f>IF('Direct Payments data'!I49="*","*",MROUND('Direct Payments data'!I49,100)/1000)</f>
        <v>3.7</v>
      </c>
      <c r="E16" s="228">
        <f>IF('Direct Payments data'!J49="*","*",MROUND('Direct Payments data'!J49,100)/1000)</f>
        <v>4.4000000000000004</v>
      </c>
      <c r="F16" s="228">
        <f>IF('Direct Payments data'!K49="*","*",MROUND('Direct Payments data'!K49,100)/1000)</f>
        <v>5.3</v>
      </c>
      <c r="G16" s="228">
        <f>IF('Direct Payments data'!L49="*","*",MROUND('Direct Payments data'!L49,100)/1000)</f>
        <v>7</v>
      </c>
      <c r="H16" s="228">
        <f>IF('Direct Payments data'!M49="*","*",MROUND('Direct Payments data'!M49,100)/1000)</f>
        <v>10.199999999999999</v>
      </c>
      <c r="I16" s="228">
        <f>IF('Direct Payments data'!N49="*","*",MROUND('Direct Payments data'!N49,100)/1000)</f>
        <v>11.5</v>
      </c>
      <c r="J16" s="228">
        <f>IF('Direct Payments data'!O49="*","*",MROUND('Direct Payments data'!O49,100)/1000)</f>
        <v>12.6</v>
      </c>
      <c r="K16" s="228">
        <f>IF('Direct Payments data'!P49="*","*",MROUND('Direct Payments data'!P49,100)/1000)</f>
        <v>13.4</v>
      </c>
      <c r="L16" s="228">
        <f>IF('Direct Payments data'!Q49="*","*",MROUND('Direct Payments data'!Q49,100)/1000)</f>
        <v>16.399999999999999</v>
      </c>
    </row>
    <row r="17" spans="2:12" s="12" customFormat="1" ht="18.75" customHeight="1" x14ac:dyDescent="0.2">
      <c r="B17" s="12" t="s">
        <v>61</v>
      </c>
      <c r="C17" s="228">
        <f>IF('Direct Payments data'!H50="*","*",MROUND('Direct Payments data'!H50,100)/1000)</f>
        <v>0</v>
      </c>
      <c r="D17" s="228">
        <f>IF('Direct Payments data'!I50="*","*",MROUND('Direct Payments data'!I50,100)/1000)</f>
        <v>0</v>
      </c>
      <c r="E17" s="228">
        <f>IF('Direct Payments data'!J50="*","*",MROUND('Direct Payments data'!J50,100)/1000)</f>
        <v>0</v>
      </c>
      <c r="F17" s="228">
        <f>IF('Direct Payments data'!K50="*","*",MROUND('Direct Payments data'!K50,100)/1000)</f>
        <v>0.1</v>
      </c>
      <c r="G17" s="228">
        <f>IF('Direct Payments data'!L50="*","*",MROUND('Direct Payments data'!L50,100)/1000)</f>
        <v>0.1</v>
      </c>
      <c r="H17" s="228">
        <f>IF('Direct Payments data'!M50="*","*",MROUND('Direct Payments data'!M50,100)/1000)</f>
        <v>0.1</v>
      </c>
      <c r="I17" s="228">
        <f>IF('Direct Payments data'!N50="*","*",MROUND('Direct Payments data'!N50,100)/1000)</f>
        <v>0.1</v>
      </c>
      <c r="J17" s="228">
        <f>IF('Direct Payments data'!O50="*","*",MROUND('Direct Payments data'!O50,100)/1000)</f>
        <v>0.1</v>
      </c>
      <c r="K17" s="228">
        <f>IF('Direct Payments data'!P50="*","*",MROUND('Direct Payments data'!P50,100)/1000)</f>
        <v>0.3</v>
      </c>
      <c r="L17" s="228">
        <f>IF('Direct Payments data'!Q50="*","*",MROUND('Direct Payments data'!Q50,100)/1000)</f>
        <v>0.6</v>
      </c>
    </row>
    <row r="18" spans="2:12" s="12" customFormat="1" ht="18.75" customHeight="1" x14ac:dyDescent="0.2">
      <c r="B18" s="12" t="s">
        <v>62</v>
      </c>
      <c r="C18" s="228">
        <f>IF('Direct Payments data'!H51="*","*",MROUND('Direct Payments data'!H51,100)/1000)</f>
        <v>0.4</v>
      </c>
      <c r="D18" s="228">
        <f>IF('Direct Payments data'!I51="*","*",MROUND('Direct Payments data'!I51,100)/1000)</f>
        <v>0.5</v>
      </c>
      <c r="E18" s="228">
        <f>IF('Direct Payments data'!J51="*","*",MROUND('Direct Payments data'!J51,100)/1000)</f>
        <v>0.6</v>
      </c>
      <c r="F18" s="228">
        <f>IF('Direct Payments data'!K51="*","*",MROUND('Direct Payments data'!K51,100)/1000)</f>
        <v>0.5</v>
      </c>
      <c r="G18" s="228">
        <f>IF('Direct Payments data'!L51="*","*",MROUND('Direct Payments data'!L51,100)/1000)</f>
        <v>0.6</v>
      </c>
      <c r="H18" s="228">
        <f>IF('Direct Payments data'!M51="*","*",MROUND('Direct Payments data'!M51,100)/1000)</f>
        <v>0.7</v>
      </c>
      <c r="I18" s="228">
        <f>IF('Direct Payments data'!N51="*","*",MROUND('Direct Payments data'!N51,100)/1000)</f>
        <v>0.8</v>
      </c>
      <c r="J18" s="228">
        <f>IF('Direct Payments data'!O51="*","*",MROUND('Direct Payments data'!O51,100)/1000)</f>
        <v>0.8</v>
      </c>
      <c r="K18" s="228">
        <f>IF('Direct Payments data'!P51="*","*",MROUND('Direct Payments data'!P51,100)/1000)</f>
        <v>0.8</v>
      </c>
      <c r="L18" s="228">
        <f>IF('Direct Payments data'!Q51="*","*",MROUND('Direct Payments data'!Q51,100)/1000)</f>
        <v>0.7</v>
      </c>
    </row>
    <row r="19" spans="2:12" s="12" customFormat="1" ht="18.75" customHeight="1" x14ac:dyDescent="0.2">
      <c r="B19" s="12" t="s">
        <v>63</v>
      </c>
      <c r="C19" s="228">
        <f>IF('Direct Payments data'!H52="*","*",MROUND('Direct Payments data'!H52,100)/1000)</f>
        <v>2.1</v>
      </c>
      <c r="D19" s="228">
        <f>IF('Direct Payments data'!I52="*","*",MROUND('Direct Payments data'!I52,100)/1000)</f>
        <v>2.8</v>
      </c>
      <c r="E19" s="228">
        <f>IF('Direct Payments data'!J52="*","*",MROUND('Direct Payments data'!J52,100)/1000)</f>
        <v>3.3</v>
      </c>
      <c r="F19" s="228">
        <f>IF('Direct Payments data'!K52="*","*",MROUND('Direct Payments data'!K52,100)/1000)</f>
        <v>3.2</v>
      </c>
      <c r="G19" s="228">
        <f>IF('Direct Payments data'!L52="*","*",MROUND('Direct Payments data'!L52,100)/1000)</f>
        <v>3.1</v>
      </c>
      <c r="H19" s="228">
        <f>IF('Direct Payments data'!M52="*","*",MROUND('Direct Payments data'!M52,100)/1000)</f>
        <v>3.1</v>
      </c>
      <c r="I19" s="228">
        <f>IF('Direct Payments data'!N52="*","*",MROUND('Direct Payments data'!N52,100)/1000)</f>
        <v>3.2</v>
      </c>
      <c r="J19" s="228">
        <f>IF('Direct Payments data'!O52="*","*",MROUND('Direct Payments data'!O52,100)/1000)</f>
        <v>3.6</v>
      </c>
      <c r="K19" s="228">
        <f>IF('Direct Payments data'!P52="*","*",MROUND('Direct Payments data'!P52,100)/1000)</f>
        <v>3.9</v>
      </c>
      <c r="L19" s="228">
        <f>IF('Direct Payments data'!Q52="*","*",MROUND('Direct Payments data'!Q52,100)/1000)</f>
        <v>5.3</v>
      </c>
    </row>
    <row r="20" spans="2:12" s="12" customFormat="1" ht="18.75" customHeight="1" x14ac:dyDescent="0.2">
      <c r="B20" s="12" t="s">
        <v>64</v>
      </c>
      <c r="C20" s="228">
        <f>IF('Direct Payments data'!H53="*","*",MROUND('Direct Payments data'!H53,100)/1000)</f>
        <v>1.4</v>
      </c>
      <c r="D20" s="228">
        <f>IF('Direct Payments data'!I53="*","*",MROUND('Direct Payments data'!I53,100)/1000)</f>
        <v>2.2999999999999998</v>
      </c>
      <c r="E20" s="228">
        <f>IF('Direct Payments data'!J53="*","*",MROUND('Direct Payments data'!J53,100)/1000)</f>
        <v>3.1</v>
      </c>
      <c r="F20" s="228">
        <f>IF('Direct Payments data'!K53="*","*",MROUND('Direct Payments data'!K53,100)/1000)</f>
        <v>3.3</v>
      </c>
      <c r="G20" s="228">
        <f>IF('Direct Payments data'!L53="*","*",MROUND('Direct Payments data'!L53,100)/1000)</f>
        <v>3.7</v>
      </c>
      <c r="H20" s="228">
        <f>IF('Direct Payments data'!M53="*","*",MROUND('Direct Payments data'!M53,100)/1000)</f>
        <v>4</v>
      </c>
      <c r="I20" s="228">
        <f>IF('Direct Payments data'!N53="*","*",MROUND('Direct Payments data'!N53,100)/1000)</f>
        <v>5.3</v>
      </c>
      <c r="J20" s="228">
        <f>IF('Direct Payments data'!O53="*","*",MROUND('Direct Payments data'!O53,100)/1000)</f>
        <v>6.3</v>
      </c>
      <c r="K20" s="228">
        <f>IF('Direct Payments data'!P53="*","*",MROUND('Direct Payments data'!P53,100)/1000)</f>
        <v>8.4</v>
      </c>
      <c r="L20" s="228">
        <f>IF('Direct Payments data'!Q53="*","*",MROUND('Direct Payments data'!Q53,100)/1000)</f>
        <v>8.1999999999999993</v>
      </c>
    </row>
    <row r="21" spans="2:12" s="12" customFormat="1" ht="18.75" customHeight="1" x14ac:dyDescent="0.2">
      <c r="B21" s="12" t="s">
        <v>65</v>
      </c>
      <c r="C21" s="228">
        <f>IF('Direct Payments data'!H54="*","*",MROUND('Direct Payments data'!H54,100)/1000)</f>
        <v>1.2</v>
      </c>
      <c r="D21" s="228">
        <f>IF('Direct Payments data'!I54="*","*",MROUND('Direct Payments data'!I54,100)/1000)</f>
        <v>1.5</v>
      </c>
      <c r="E21" s="228">
        <f>IF('Direct Payments data'!J54="*","*",MROUND('Direct Payments data'!J54,100)/1000)</f>
        <v>1.4</v>
      </c>
      <c r="F21" s="228">
        <f>IF('Direct Payments data'!K54="*","*",MROUND('Direct Payments data'!K54,100)/1000)</f>
        <v>1.7</v>
      </c>
      <c r="G21" s="228">
        <f>IF('Direct Payments data'!L54="*","*",MROUND('Direct Payments data'!L54,100)/1000)</f>
        <v>2.2000000000000002</v>
      </c>
      <c r="H21" s="228">
        <f>IF('Direct Payments data'!M54="*","*",MROUND('Direct Payments data'!M54,100)/1000)</f>
        <v>2.8</v>
      </c>
      <c r="I21" s="228">
        <f>IF('Direct Payments data'!N54="*","*",MROUND('Direct Payments data'!N54,100)/1000)</f>
        <v>3.4</v>
      </c>
      <c r="J21" s="228">
        <f>IF('Direct Payments data'!O54="*","*",MROUND('Direct Payments data'!O54,100)/1000)</f>
        <v>3.9</v>
      </c>
      <c r="K21" s="228">
        <f>IF('Direct Payments data'!P54="*","*",MROUND('Direct Payments data'!P54,100)/1000)</f>
        <v>4.7</v>
      </c>
      <c r="L21" s="228">
        <f>IF('Direct Payments data'!Q54="*","*",MROUND('Direct Payments data'!Q54,100)/1000)</f>
        <v>6.2</v>
      </c>
    </row>
    <row r="22" spans="2:12" s="12" customFormat="1" ht="18.75" customHeight="1" x14ac:dyDescent="0.2">
      <c r="B22" s="12" t="s">
        <v>66</v>
      </c>
      <c r="C22" s="228">
        <f>IF('Direct Payments data'!H55="*","*",MROUND('Direct Payments data'!H55,100)/1000)</f>
        <v>0</v>
      </c>
      <c r="D22" s="228">
        <f>IF('Direct Payments data'!I55="*","*",MROUND('Direct Payments data'!I55,100)/1000)</f>
        <v>0</v>
      </c>
      <c r="E22" s="228">
        <f>IF('Direct Payments data'!J55="*","*",MROUND('Direct Payments data'!J55,100)/1000)</f>
        <v>0.1</v>
      </c>
      <c r="F22" s="228">
        <f>IF('Direct Payments data'!K55="*","*",MROUND('Direct Payments data'!K55,100)/1000)</f>
        <v>0.2</v>
      </c>
      <c r="G22" s="228">
        <f>IF('Direct Payments data'!L55="*","*",MROUND('Direct Payments data'!L55,100)/1000)</f>
        <v>0.2</v>
      </c>
      <c r="H22" s="228">
        <f>IF('Direct Payments data'!M55="*","*",MROUND('Direct Payments data'!M55,100)/1000)</f>
        <v>0.7</v>
      </c>
      <c r="I22" s="228">
        <f>IF('Direct Payments data'!N55="*","*",MROUND('Direct Payments data'!N55,100)/1000)</f>
        <v>1</v>
      </c>
      <c r="J22" s="228">
        <f>IF('Direct Payments data'!O55="*","*",MROUND('Direct Payments data'!O55,100)/1000)</f>
        <v>0.9</v>
      </c>
      <c r="K22" s="228">
        <f>IF('Direct Payments data'!P55="*","*",MROUND('Direct Payments data'!P55,100)/1000)</f>
        <v>1</v>
      </c>
      <c r="L22" s="228">
        <f>IF('Direct Payments data'!Q55="*","*",MROUND('Direct Payments data'!Q55,100)/1000)</f>
        <v>0.6</v>
      </c>
    </row>
    <row r="23" spans="2:12" s="12" customFormat="1" ht="18.75" customHeight="1" x14ac:dyDescent="0.2">
      <c r="B23" s="12" t="s">
        <v>67</v>
      </c>
      <c r="C23" s="228">
        <f>IF('Direct Payments data'!H56="*","*",MROUND('Direct Payments data'!H56,100)/1000)</f>
        <v>0.3</v>
      </c>
      <c r="D23" s="228">
        <f>IF('Direct Payments data'!I56="*","*",MROUND('Direct Payments data'!I56,100)/1000)</f>
        <v>0.6</v>
      </c>
      <c r="E23" s="228">
        <f>IF('Direct Payments data'!J56="*","*",MROUND('Direct Payments data'!J56,100)/1000)</f>
        <v>0.5</v>
      </c>
      <c r="F23" s="228">
        <f>IF('Direct Payments data'!K56="*","*",MROUND('Direct Payments data'!K56,100)/1000)</f>
        <v>0.6</v>
      </c>
      <c r="G23" s="228">
        <f>IF('Direct Payments data'!L56="*","*",MROUND('Direct Payments data'!L56,100)/1000)</f>
        <v>1</v>
      </c>
      <c r="H23" s="228">
        <f>IF('Direct Payments data'!M56="*","*",MROUND('Direct Payments data'!M56,100)/1000)</f>
        <v>1.5</v>
      </c>
      <c r="I23" s="228">
        <f>IF('Direct Payments data'!N56="*","*",MROUND('Direct Payments data'!N56,100)/1000)</f>
        <v>1.4</v>
      </c>
      <c r="J23" s="228">
        <f>IF('Direct Payments data'!O56="*","*",MROUND('Direct Payments data'!O56,100)/1000)</f>
        <v>0</v>
      </c>
      <c r="K23" s="228">
        <f>IF('Direct Payments data'!P56="*","*",MROUND('Direct Payments data'!P56,100)/1000)</f>
        <v>1.8</v>
      </c>
      <c r="L23" s="228">
        <f>IF('Direct Payments data'!Q56="*","*",MROUND('Direct Payments data'!Q56,100)/1000)</f>
        <v>1.6</v>
      </c>
    </row>
    <row r="24" spans="2:12" s="12" customFormat="1" ht="18.75" customHeight="1" x14ac:dyDescent="0.2">
      <c r="B24" s="12" t="s">
        <v>68</v>
      </c>
      <c r="C24" s="228">
        <f>IF('Direct Payments data'!H57="*","*",MROUND('Direct Payments data'!H57,100)/1000)</f>
        <v>0.5</v>
      </c>
      <c r="D24" s="228">
        <f>IF('Direct Payments data'!I57="*","*",MROUND('Direct Payments data'!I57,100)/1000)</f>
        <v>0.7</v>
      </c>
      <c r="E24" s="228">
        <f>IF('Direct Payments data'!J57="*","*",MROUND('Direct Payments data'!J57,100)/1000)</f>
        <v>0.6</v>
      </c>
      <c r="F24" s="228">
        <f>IF('Direct Payments data'!K57="*","*",MROUND('Direct Payments data'!K57,100)/1000)</f>
        <v>0.6</v>
      </c>
      <c r="G24" s="228">
        <f>IF('Direct Payments data'!L57="*","*",MROUND('Direct Payments data'!L57,100)/1000)</f>
        <v>0.6</v>
      </c>
      <c r="H24" s="228">
        <f>IF('Direct Payments data'!M57="*","*",MROUND('Direct Payments data'!M57,100)/1000)</f>
        <v>1.4</v>
      </c>
      <c r="I24" s="228">
        <f>IF('Direct Payments data'!N57="*","*",MROUND('Direct Payments data'!N57,100)/1000)</f>
        <v>1.6</v>
      </c>
      <c r="J24" s="228">
        <f>IF('Direct Payments data'!O57="*","*",MROUND('Direct Payments data'!O57,100)/1000)</f>
        <v>2.1</v>
      </c>
      <c r="K24" s="228">
        <f>IF('Direct Payments data'!P57="*","*",MROUND('Direct Payments data'!P57,100)/1000)</f>
        <v>2.1</v>
      </c>
      <c r="L24" s="228">
        <f>IF('Direct Payments data'!Q57="*","*",MROUND('Direct Payments data'!Q57,100)/1000)</f>
        <v>2.2000000000000002</v>
      </c>
    </row>
    <row r="25" spans="2:12" s="12" customFormat="1" ht="18.75" customHeight="1" x14ac:dyDescent="0.2">
      <c r="B25" s="12" t="s">
        <v>69</v>
      </c>
      <c r="C25" s="228">
        <f>IF('Direct Payments data'!H58="*","*",MROUND('Direct Payments data'!H58,100)/1000)</f>
        <v>0.3</v>
      </c>
      <c r="D25" s="228">
        <f>IF('Direct Payments data'!I58="*","*",MROUND('Direct Payments data'!I58,100)/1000)</f>
        <v>0.5</v>
      </c>
      <c r="E25" s="228">
        <f>IF('Direct Payments data'!J58="*","*",MROUND('Direct Payments data'!J58,100)/1000)</f>
        <v>0.6</v>
      </c>
      <c r="F25" s="228">
        <f>IF('Direct Payments data'!K58="*","*",MROUND('Direct Payments data'!K58,100)/1000)</f>
        <v>0.4</v>
      </c>
      <c r="G25" s="228">
        <f>IF('Direct Payments data'!L58="*","*",MROUND('Direct Payments data'!L58,100)/1000)</f>
        <v>0.6</v>
      </c>
      <c r="H25" s="228">
        <f>IF('Direct Payments data'!M58="*","*",MROUND('Direct Payments data'!M58,100)/1000)</f>
        <v>0.7</v>
      </c>
      <c r="I25" s="228">
        <f>IF('Direct Payments data'!N58="*","*",MROUND('Direct Payments data'!N58,100)/1000)</f>
        <v>1.2</v>
      </c>
      <c r="J25" s="228">
        <f>IF('Direct Payments data'!O58="*","*",MROUND('Direct Payments data'!O58,100)/1000)</f>
        <v>1.7</v>
      </c>
      <c r="K25" s="228">
        <f>IF('Direct Payments data'!P58="*","*",MROUND('Direct Payments data'!P58,100)/1000)</f>
        <v>1.8</v>
      </c>
      <c r="L25" s="228">
        <f>IF('Direct Payments data'!Q58="*","*",MROUND('Direct Payments data'!Q58,100)/1000)</f>
        <v>1.4</v>
      </c>
    </row>
    <row r="26" spans="2:12" s="12" customFormat="1" ht="18.75" customHeight="1" x14ac:dyDescent="0.2">
      <c r="B26" s="12" t="s">
        <v>70</v>
      </c>
      <c r="C26" s="228">
        <f>IF('Direct Payments data'!H59="*","*",MROUND('Direct Payments data'!H59,100)/1000)</f>
        <v>0.3</v>
      </c>
      <c r="D26" s="228">
        <f>IF('Direct Payments data'!I59="*","*",MROUND('Direct Payments data'!I59,100)/1000)</f>
        <v>0.4</v>
      </c>
      <c r="E26" s="228">
        <f>IF('Direct Payments data'!J59="*","*",MROUND('Direct Payments data'!J59,100)/1000)</f>
        <v>0.8</v>
      </c>
      <c r="F26" s="228">
        <f>IF('Direct Payments data'!K59="*","*",MROUND('Direct Payments data'!K59,100)/1000)</f>
        <v>1.2</v>
      </c>
      <c r="G26" s="228">
        <f>IF('Direct Payments data'!L59="*","*",MROUND('Direct Payments data'!L59,100)/1000)</f>
        <v>1.4</v>
      </c>
      <c r="H26" s="228">
        <f>IF('Direct Payments data'!M59="*","*",MROUND('Direct Payments data'!M59,100)/1000)</f>
        <v>1.5</v>
      </c>
      <c r="I26" s="228">
        <f>IF('Direct Payments data'!N59="*","*",MROUND('Direct Payments data'!N59,100)/1000)</f>
        <v>1.9</v>
      </c>
      <c r="J26" s="228">
        <f>IF('Direct Payments data'!O59="*","*",MROUND('Direct Payments data'!O59,100)/1000)</f>
        <v>2.2000000000000002</v>
      </c>
      <c r="K26" s="228">
        <f>IF('Direct Payments data'!P59="*","*",MROUND('Direct Payments data'!P59,100)/1000)</f>
        <v>2.5</v>
      </c>
      <c r="L26" s="228">
        <f>IF('Direct Payments data'!Q59="*","*",MROUND('Direct Payments data'!Q59,100)/1000)</f>
        <v>3.9</v>
      </c>
    </row>
    <row r="27" spans="2:12" s="12" customFormat="1" ht="18.75" customHeight="1" x14ac:dyDescent="0.2">
      <c r="B27" s="12" t="s">
        <v>71</v>
      </c>
      <c r="C27" s="228">
        <f>IF('Direct Payments data'!H60="*","*",MROUND('Direct Payments data'!H60,100)/1000)</f>
        <v>0.2</v>
      </c>
      <c r="D27" s="228">
        <f>IF('Direct Payments data'!I60="*","*",MROUND('Direct Payments data'!I60,100)/1000)</f>
        <v>0.2</v>
      </c>
      <c r="E27" s="228">
        <f>IF('Direct Payments data'!J60="*","*",MROUND('Direct Payments data'!J60,100)/1000)</f>
        <v>0.1</v>
      </c>
      <c r="F27" s="228">
        <f>IF('Direct Payments data'!K60="*","*",MROUND('Direct Payments data'!K60,100)/1000)</f>
        <v>0.2</v>
      </c>
      <c r="G27" s="228">
        <f>IF('Direct Payments data'!L60="*","*",MROUND('Direct Payments data'!L60,100)/1000)</f>
        <v>0.2</v>
      </c>
      <c r="H27" s="228">
        <f>IF('Direct Payments data'!M60="*","*",MROUND('Direct Payments data'!M60,100)/1000)</f>
        <v>0.2</v>
      </c>
      <c r="I27" s="228">
        <f>IF('Direct Payments data'!N60="*","*",MROUND('Direct Payments data'!N60,100)/1000)</f>
        <v>0.3</v>
      </c>
      <c r="J27" s="228">
        <f>IF('Direct Payments data'!O60="*","*",MROUND('Direct Payments data'!O60,100)/1000)</f>
        <v>0.4</v>
      </c>
      <c r="K27" s="228">
        <f>IF('Direct Payments data'!P60="*","*",MROUND('Direct Payments data'!P60,100)/1000)</f>
        <v>0.4</v>
      </c>
      <c r="L27" s="228">
        <f>IF('Direct Payments data'!Q60="*","*",MROUND('Direct Payments data'!Q60,100)/1000)</f>
        <v>0.5</v>
      </c>
    </row>
    <row r="28" spans="2:12" s="12" customFormat="1" ht="18.75" customHeight="1" x14ac:dyDescent="0.2">
      <c r="B28" s="12" t="s">
        <v>72</v>
      </c>
      <c r="C28" s="228">
        <f>IF('Direct Payments data'!H61="*","*",MROUND('Direct Payments data'!H61,100)/1000)</f>
        <v>0.4</v>
      </c>
      <c r="D28" s="228">
        <f>IF('Direct Payments data'!I61="*","*",MROUND('Direct Payments data'!I61,100)/1000)</f>
        <v>0.5</v>
      </c>
      <c r="E28" s="228">
        <f>IF('Direct Payments data'!J61="*","*",MROUND('Direct Payments data'!J61,100)/1000)</f>
        <v>0.7</v>
      </c>
      <c r="F28" s="228">
        <f>IF('Direct Payments data'!K61="*","*",MROUND('Direct Payments data'!K61,100)/1000)</f>
        <v>0.7</v>
      </c>
      <c r="G28" s="228">
        <f>IF('Direct Payments data'!L61="*","*",MROUND('Direct Payments data'!L61,100)/1000)</f>
        <v>1</v>
      </c>
      <c r="H28" s="228">
        <f>IF('Direct Payments data'!M61="*","*",MROUND('Direct Payments data'!M61,100)/1000)</f>
        <v>1.1000000000000001</v>
      </c>
      <c r="I28" s="228">
        <f>IF('Direct Payments data'!N61="*","*",MROUND('Direct Payments data'!N61,100)/1000)</f>
        <v>2.2999999999999998</v>
      </c>
      <c r="J28" s="228">
        <f>IF('Direct Payments data'!O61="*","*",MROUND('Direct Payments data'!O61,100)/1000)</f>
        <v>1.1000000000000001</v>
      </c>
      <c r="K28" s="228">
        <f>IF('Direct Payments data'!P61="*","*",MROUND('Direct Payments data'!P61,100)/1000)</f>
        <v>2.2000000000000002</v>
      </c>
      <c r="L28" s="228">
        <f>IF('Direct Payments data'!Q61="*","*",MROUND('Direct Payments data'!Q61,100)/1000)</f>
        <v>2.5</v>
      </c>
    </row>
    <row r="29" spans="2:12" s="12" customFormat="1" ht="18.75" customHeight="1" x14ac:dyDescent="0.2">
      <c r="B29" s="12" t="s">
        <v>73</v>
      </c>
      <c r="C29" s="228">
        <f>IF('Direct Payments data'!H62="*","*",MROUND('Direct Payments data'!H62,100)/1000)</f>
        <v>0.2</v>
      </c>
      <c r="D29" s="228">
        <f>IF('Direct Payments data'!I62="*","*",MROUND('Direct Payments data'!I62,100)/1000)</f>
        <v>0.3</v>
      </c>
      <c r="E29" s="228">
        <f>IF('Direct Payments data'!J62="*","*",MROUND('Direct Payments data'!J62,100)/1000)</f>
        <v>0.5</v>
      </c>
      <c r="F29" s="228">
        <f>IF('Direct Payments data'!K62="*","*",MROUND('Direct Payments data'!K62,100)/1000)</f>
        <v>0.5</v>
      </c>
      <c r="G29" s="228">
        <f>IF('Direct Payments data'!L62="*","*",MROUND('Direct Payments data'!L62,100)/1000)</f>
        <v>0.4</v>
      </c>
      <c r="H29" s="228">
        <f>IF('Direct Payments data'!M62="*","*",MROUND('Direct Payments data'!M62,100)/1000)</f>
        <v>0.7</v>
      </c>
      <c r="I29" s="228">
        <f>IF('Direct Payments data'!N62="*","*",MROUND('Direct Payments data'!N62,100)/1000)</f>
        <v>0.8</v>
      </c>
      <c r="J29" s="228">
        <f>IF('Direct Payments data'!O62="*","*",MROUND('Direct Payments data'!O62,100)/1000)</f>
        <v>0.4</v>
      </c>
      <c r="K29" s="228">
        <f>IF('Direct Payments data'!P62="*","*",MROUND('Direct Payments data'!P62,100)/1000)</f>
        <v>0.4</v>
      </c>
      <c r="L29" s="228">
        <f>IF('Direct Payments data'!Q62="*","*",MROUND('Direct Payments data'!Q62,100)/1000)</f>
        <v>0.4</v>
      </c>
    </row>
    <row r="30" spans="2:12" s="12" customFormat="1" ht="18.75" customHeight="1" x14ac:dyDescent="0.2">
      <c r="B30" s="12" t="s">
        <v>74</v>
      </c>
      <c r="C30" s="228">
        <f>IF('Direct Payments data'!H63="*","*",MROUND('Direct Payments data'!H63,100)/1000)</f>
        <v>0.7</v>
      </c>
      <c r="D30" s="228">
        <f>IF('Direct Payments data'!I63="*","*",MROUND('Direct Payments data'!I63,100)/1000)</f>
        <v>1.1000000000000001</v>
      </c>
      <c r="E30" s="228">
        <f>IF('Direct Payments data'!J63="*","*",MROUND('Direct Payments data'!J63,100)/1000)</f>
        <v>0.9</v>
      </c>
      <c r="F30" s="228">
        <f>IF('Direct Payments data'!K63="*","*",MROUND('Direct Payments data'!K63,100)/1000)</f>
        <v>1.2</v>
      </c>
      <c r="G30" s="228">
        <f>IF('Direct Payments data'!L63="*","*",MROUND('Direct Payments data'!L63,100)/1000)</f>
        <v>1.7</v>
      </c>
      <c r="H30" s="228">
        <f>IF('Direct Payments data'!M63="*","*",MROUND('Direct Payments data'!M63,100)/1000)</f>
        <v>2.1</v>
      </c>
      <c r="I30" s="228">
        <f>IF('Direct Payments data'!N63="*","*",MROUND('Direct Payments data'!N63,100)/1000)</f>
        <v>2.2000000000000002</v>
      </c>
      <c r="J30" s="228">
        <f>IF('Direct Payments data'!O63="*","*",MROUND('Direct Payments data'!O63,100)/1000)</f>
        <v>2.4</v>
      </c>
      <c r="K30" s="228">
        <f>IF('Direct Payments data'!P63="*","*",MROUND('Direct Payments data'!P63,100)/1000)</f>
        <v>2.9</v>
      </c>
      <c r="L30" s="228">
        <f>IF('Direct Payments data'!Q63="*","*",MROUND('Direct Payments data'!Q63,100)/1000)</f>
        <v>1.4</v>
      </c>
    </row>
    <row r="31" spans="2:12" s="12" customFormat="1" ht="18.75" customHeight="1" x14ac:dyDescent="0.2">
      <c r="B31" s="12" t="s">
        <v>75</v>
      </c>
      <c r="C31" s="228">
        <f>IF('Direct Payments data'!H64="*","*",MROUND('Direct Payments data'!H64,100)/1000)</f>
        <v>0.1</v>
      </c>
      <c r="D31" s="228">
        <f>IF('Direct Payments data'!I64="*","*",MROUND('Direct Payments data'!I64,100)/1000)</f>
        <v>0.2</v>
      </c>
      <c r="E31" s="228">
        <f>IF('Direct Payments data'!J64="*","*",MROUND('Direct Payments data'!J64,100)/1000)</f>
        <v>0.1</v>
      </c>
      <c r="F31" s="228">
        <f>IF('Direct Payments data'!K64="*","*",MROUND('Direct Payments data'!K64,100)/1000)</f>
        <v>0.2</v>
      </c>
      <c r="G31" s="228">
        <f>IF('Direct Payments data'!L64="*","*",MROUND('Direct Payments data'!L64,100)/1000)</f>
        <v>0.3</v>
      </c>
      <c r="H31" s="228">
        <f>IF('Direct Payments data'!M64="*","*",MROUND('Direct Payments data'!M64,100)/1000)</f>
        <v>0.4</v>
      </c>
      <c r="I31" s="228">
        <f>IF('Direct Payments data'!N64="*","*",MROUND('Direct Payments data'!N64,100)/1000)</f>
        <v>0.4</v>
      </c>
      <c r="J31" s="228">
        <f>IF('Direct Payments data'!O64="*","*",MROUND('Direct Payments data'!O64,100)/1000)</f>
        <v>0.6</v>
      </c>
      <c r="K31" s="228">
        <f>IF('Direct Payments data'!P64="*","*",MROUND('Direct Payments data'!P64,100)/1000)</f>
        <v>0.6</v>
      </c>
      <c r="L31" s="228">
        <f>IF('Direct Payments data'!Q64="*","*",MROUND('Direct Payments data'!Q64,100)/1000)</f>
        <v>0.4</v>
      </c>
    </row>
    <row r="32" spans="2:12" s="12" customFormat="1" ht="18.75" customHeight="1" x14ac:dyDescent="0.2">
      <c r="B32" s="12" t="s">
        <v>76</v>
      </c>
      <c r="C32" s="228">
        <f>IF('Direct Payments data'!H65="*","*",MROUND('Direct Payments data'!H65,100)/1000)</f>
        <v>0.5</v>
      </c>
      <c r="D32" s="228">
        <f>IF('Direct Payments data'!I65="*","*",MROUND('Direct Payments data'!I65,100)/1000)</f>
        <v>0.5</v>
      </c>
      <c r="E32" s="228">
        <f>IF('Direct Payments data'!J65="*","*",MROUND('Direct Payments data'!J65,100)/1000)</f>
        <v>0.5</v>
      </c>
      <c r="F32" s="228">
        <f>IF('Direct Payments data'!K65="*","*",MROUND('Direct Payments data'!K65,100)/1000)</f>
        <v>0.6</v>
      </c>
      <c r="G32" s="228">
        <f>IF('Direct Payments data'!L65="*","*",MROUND('Direct Payments data'!L65,100)/1000)</f>
        <v>0.6</v>
      </c>
      <c r="H32" s="228">
        <f>IF('Direct Payments data'!M65="*","*",MROUND('Direct Payments data'!M65,100)/1000)</f>
        <v>0.8</v>
      </c>
      <c r="I32" s="228">
        <f>IF('Direct Payments data'!N65="*","*",MROUND('Direct Payments data'!N65,100)/1000)</f>
        <v>1.1000000000000001</v>
      </c>
      <c r="J32" s="228">
        <f>IF('Direct Payments data'!O65="*","*",MROUND('Direct Payments data'!O65,100)/1000)</f>
        <v>1.2</v>
      </c>
      <c r="K32" s="228">
        <f>IF('Direct Payments data'!P65="*","*",MROUND('Direct Payments data'!P65,100)/1000)</f>
        <v>1.3</v>
      </c>
      <c r="L32" s="228">
        <f>IF('Direct Payments data'!Q65="*","*",MROUND('Direct Payments data'!Q65,100)/1000)</f>
        <v>1.3</v>
      </c>
    </row>
    <row r="33" spans="2:14" s="12" customFormat="1" ht="18.75" customHeight="1" x14ac:dyDescent="0.2">
      <c r="B33" s="12" t="s">
        <v>77</v>
      </c>
      <c r="C33" s="228">
        <f>IF('Direct Payments data'!H66="*","*",MROUND('Direct Payments data'!H66,100)/1000)</f>
        <v>0.2</v>
      </c>
      <c r="D33" s="228">
        <f>IF('Direct Payments data'!I66="*","*",MROUND('Direct Payments data'!I66,100)/1000)</f>
        <v>0.4</v>
      </c>
      <c r="E33" s="228">
        <f>IF('Direct Payments data'!J66="*","*",MROUND('Direct Payments data'!J66,100)/1000)</f>
        <v>0.5</v>
      </c>
      <c r="F33" s="228">
        <f>IF('Direct Payments data'!K66="*","*",MROUND('Direct Payments data'!K66,100)/1000)</f>
        <v>1.1000000000000001</v>
      </c>
      <c r="G33" s="228">
        <f>IF('Direct Payments data'!L66="*","*",MROUND('Direct Payments data'!L66,100)/1000)</f>
        <v>1.9</v>
      </c>
      <c r="H33" s="228">
        <f>IF('Direct Payments data'!M66="*","*",MROUND('Direct Payments data'!M66,100)/1000)</f>
        <v>3.1</v>
      </c>
      <c r="I33" s="228">
        <f>IF('Direct Payments data'!N66="*","*",MROUND('Direct Payments data'!N66,100)/1000)</f>
        <v>2.4</v>
      </c>
      <c r="J33" s="228">
        <f>IF('Direct Payments data'!O66="*","*",MROUND('Direct Payments data'!O66,100)/1000)</f>
        <v>2.6</v>
      </c>
      <c r="K33" s="228">
        <f>IF('Direct Payments data'!P66="*","*",MROUND('Direct Payments data'!P66,100)/1000)</f>
        <v>2.7</v>
      </c>
      <c r="L33" s="228">
        <f>IF('Direct Payments data'!Q66="*","*",MROUND('Direct Payments data'!Q66,100)/1000)</f>
        <v>2.8</v>
      </c>
    </row>
    <row r="34" spans="2:14" s="12" customFormat="1" ht="18.75" customHeight="1" x14ac:dyDescent="0.2">
      <c r="B34" s="12" t="s">
        <v>78</v>
      </c>
      <c r="C34" s="228">
        <f>IF('Direct Payments data'!H67="*","*",MROUND('Direct Payments data'!H67,100)/1000)</f>
        <v>0.2</v>
      </c>
      <c r="D34" s="228">
        <f>IF('Direct Payments data'!I67="*","*",MROUND('Direct Payments data'!I67,100)/1000)</f>
        <v>0.3</v>
      </c>
      <c r="E34" s="228">
        <f>IF('Direct Payments data'!J67="*","*",MROUND('Direct Payments data'!J67,100)/1000)</f>
        <v>0.3</v>
      </c>
      <c r="F34" s="228">
        <f>IF('Direct Payments data'!K67="*","*",MROUND('Direct Payments data'!K67,100)/1000)</f>
        <v>0.4</v>
      </c>
      <c r="G34" s="228">
        <f>IF('Direct Payments data'!L67="*","*",MROUND('Direct Payments data'!L67,100)/1000)</f>
        <v>0.5</v>
      </c>
      <c r="H34" s="228">
        <f>IF('Direct Payments data'!M67="*","*",MROUND('Direct Payments data'!M67,100)/1000)</f>
        <v>0.7</v>
      </c>
      <c r="I34" s="228">
        <f>IF('Direct Payments data'!N67="*","*",MROUND('Direct Payments data'!N67,100)/1000)</f>
        <v>0.8</v>
      </c>
      <c r="J34" s="228">
        <f>IF('Direct Payments data'!O67="*","*",MROUND('Direct Payments data'!O67,100)/1000)</f>
        <v>1</v>
      </c>
      <c r="K34" s="228">
        <f>IF('Direct Payments data'!P67="*","*",MROUND('Direct Payments data'!P67,100)/1000)</f>
        <v>1.1000000000000001</v>
      </c>
      <c r="L34" s="228">
        <f>IF('Direct Payments data'!Q67="*","*",MROUND('Direct Payments data'!Q67,100)/1000)</f>
        <v>1.1000000000000001</v>
      </c>
    </row>
    <row r="35" spans="2:14" s="12" customFormat="1" ht="18.75" customHeight="1" x14ac:dyDescent="0.2">
      <c r="B35" s="12" t="s">
        <v>79</v>
      </c>
      <c r="C35" s="228">
        <f>IF('Direct Payments data'!H68="*","*",MROUND('Direct Payments data'!H68,100)/1000)</f>
        <v>0.3</v>
      </c>
      <c r="D35" s="228">
        <f>IF('Direct Payments data'!I68="*","*",MROUND('Direct Payments data'!I68,100)/1000)</f>
        <v>0.3</v>
      </c>
      <c r="E35" s="228">
        <f>IF('Direct Payments data'!J68="*","*",MROUND('Direct Payments data'!J68,100)/1000)</f>
        <v>0.4</v>
      </c>
      <c r="F35" s="228">
        <f>IF('Direct Payments data'!K68="*","*",MROUND('Direct Payments data'!K68,100)/1000)</f>
        <v>0.5</v>
      </c>
      <c r="G35" s="228">
        <f>IF('Direct Payments data'!L68="*","*",MROUND('Direct Payments data'!L68,100)/1000)</f>
        <v>0.5</v>
      </c>
      <c r="H35" s="228">
        <f>IF('Direct Payments data'!M68="*","*",MROUND('Direct Payments data'!M68,100)/1000)</f>
        <v>0.6</v>
      </c>
      <c r="I35" s="228">
        <f>IF('Direct Payments data'!N68="*","*",MROUND('Direct Payments data'!N68,100)/1000)</f>
        <v>0.8</v>
      </c>
      <c r="J35" s="228">
        <f>IF('Direct Payments data'!O68="*","*",MROUND('Direct Payments data'!O68,100)/1000)</f>
        <v>0.8</v>
      </c>
      <c r="K35" s="228">
        <f>IF('Direct Payments data'!P68="*","*",MROUND('Direct Payments data'!P68,100)/1000)</f>
        <v>0.8</v>
      </c>
      <c r="L35" s="228">
        <f>IF('Direct Payments data'!Q68="*","*",MROUND('Direct Payments data'!Q68,100)/1000)</f>
        <v>1.1000000000000001</v>
      </c>
    </row>
    <row r="36" spans="2:14" s="12" customFormat="1" ht="18.75" customHeight="1" x14ac:dyDescent="0.2">
      <c r="B36" s="12" t="s">
        <v>80</v>
      </c>
      <c r="C36" s="228">
        <f>IF('Direct Payments data'!H69="*","*",MROUND('Direct Payments data'!H69,100)/1000)</f>
        <v>0.3</v>
      </c>
      <c r="D36" s="228">
        <f>IF('Direct Payments data'!I69="*","*",MROUND('Direct Payments data'!I69,100)/1000)</f>
        <v>0.4</v>
      </c>
      <c r="E36" s="228">
        <f>IF('Direct Payments data'!J69="*","*",MROUND('Direct Payments data'!J69,100)/1000)</f>
        <v>0.5</v>
      </c>
      <c r="F36" s="228">
        <f>IF('Direct Payments data'!K69="*","*",MROUND('Direct Payments data'!K69,100)/1000)</f>
        <v>0.4</v>
      </c>
      <c r="G36" s="228">
        <f>IF('Direct Payments data'!L69="*","*",MROUND('Direct Payments data'!L69,100)/1000)</f>
        <v>0.5</v>
      </c>
      <c r="H36" s="228">
        <f>IF('Direct Payments data'!M69="*","*",MROUND('Direct Payments data'!M69,100)/1000)</f>
        <v>0.6</v>
      </c>
      <c r="I36" s="228">
        <f>IF('Direct Payments data'!N69="*","*",MROUND('Direct Payments data'!N69,100)/1000)</f>
        <v>0.6</v>
      </c>
      <c r="J36" s="228">
        <f>IF('Direct Payments data'!O69="*","*",MROUND('Direct Payments data'!O69,100)/1000)</f>
        <v>0.7</v>
      </c>
      <c r="K36" s="228">
        <f>IF('Direct Payments data'!P69="*","*",MROUND('Direct Payments data'!P69,100)/1000)</f>
        <v>0.9</v>
      </c>
      <c r="L36" s="228">
        <f>IF('Direct Payments data'!Q69="*","*",MROUND('Direct Payments data'!Q69,100)/1000)</f>
        <v>1.2</v>
      </c>
    </row>
    <row r="37" spans="2:14" s="12" customFormat="1" ht="18.75" customHeight="1" x14ac:dyDescent="0.2">
      <c r="B37" s="183" t="s">
        <v>735</v>
      </c>
      <c r="C37" s="229">
        <f>IF('Direct Payments data'!H70="*","*",MROUND('Direct Payments data'!H70,100)/1000)</f>
        <v>17.899999999999999</v>
      </c>
      <c r="D37" s="229">
        <f>IF('Direct Payments data'!I70="*","*",MROUND('Direct Payments data'!I70,100)/1000)</f>
        <v>24.3</v>
      </c>
      <c r="E37" s="229">
        <f>IF('Direct Payments data'!J70="*","*",MROUND('Direct Payments data'!J70,100)/1000)</f>
        <v>28.8</v>
      </c>
      <c r="F37" s="229">
        <f>IF('Direct Payments data'!K70="*","*",MROUND('Direct Payments data'!K70,100)/1000)</f>
        <v>33</v>
      </c>
      <c r="G37" s="229">
        <f>IF('Direct Payments data'!L70="*","*",MROUND('Direct Payments data'!L70,100)/1000)</f>
        <v>39.799999999999997</v>
      </c>
      <c r="H37" s="229">
        <f>IF('Direct Payments data'!M70="*","*",MROUND('Direct Payments data'!M70,100)/1000)</f>
        <v>50.2</v>
      </c>
      <c r="I37" s="229">
        <f>IF('Direct Payments data'!N70="*","*",MROUND('Direct Payments data'!N70,100)/1000)</f>
        <v>59.4</v>
      </c>
      <c r="J37" s="229">
        <f>IF('Direct Payments data'!O70="*","*",MROUND('Direct Payments data'!O70,100)/1000)</f>
        <v>66</v>
      </c>
      <c r="K37" s="229">
        <f>IF('Direct Payments data'!P70="*","*",MROUND('Direct Payments data'!P70,100)/1000)</f>
        <v>76.099999999999994</v>
      </c>
      <c r="L37" s="229">
        <f>IF('Direct Payments data'!Q70="*","*",MROUND('Direct Payments data'!Q70,100)/1000)</f>
        <v>86.1</v>
      </c>
    </row>
    <row r="39" spans="2:14" x14ac:dyDescent="0.25">
      <c r="B39" s="7" t="s">
        <v>686</v>
      </c>
    </row>
    <row r="41" spans="2:14" x14ac:dyDescent="0.25">
      <c r="B41" s="7" t="s">
        <v>734</v>
      </c>
    </row>
    <row r="42" spans="2:14" x14ac:dyDescent="0.25">
      <c r="B42" s="432" t="s">
        <v>736</v>
      </c>
      <c r="C42" s="447"/>
      <c r="D42" s="447"/>
      <c r="E42" s="447"/>
      <c r="F42" s="447"/>
      <c r="G42" s="447"/>
      <c r="H42" s="447"/>
      <c r="I42" s="447"/>
      <c r="J42" s="447"/>
      <c r="K42" s="447"/>
      <c r="L42" s="447"/>
      <c r="M42" s="447"/>
      <c r="N42" s="447"/>
    </row>
  </sheetData>
  <mergeCells count="1">
    <mergeCell ref="B42:N4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Contents</vt:lpstr>
      <vt:lpstr>Background</vt:lpstr>
      <vt:lpstr>1. Key Points</vt:lpstr>
      <vt:lpstr>2. Summary</vt:lpstr>
      <vt:lpstr>3. Older People (65+)</vt:lpstr>
      <vt:lpstr>4. Adults (18-64)</vt:lpstr>
      <vt:lpstr>Annex 1</vt:lpstr>
      <vt:lpstr>Annex 2</vt:lpstr>
      <vt:lpstr>Annex 3</vt:lpstr>
      <vt:lpstr>Annex 4</vt:lpstr>
    </vt:vector>
  </TitlesOfParts>
  <Company>Scottish Government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z417442</dc:creator>
  <cp:lastModifiedBy>Laura Buist</cp:lastModifiedBy>
  <dcterms:created xsi:type="dcterms:W3CDTF">2013-11-08T10:14:00Z</dcterms:created>
  <dcterms:modified xsi:type="dcterms:W3CDTF">2015-11-25T14:41:54Z</dcterms:modified>
</cp:coreProperties>
</file>